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SSEG en números DG" sheetId="1" r:id="rId4"/>
    <sheet state="visible" name="ISSEG en números página ISSEG" sheetId="2" r:id="rId5"/>
    <sheet state="visible" name="INDICADORES ANUALES" sheetId="3" r:id="rId6"/>
    <sheet state="hidden" name="Opción 2" sheetId="4" r:id="rId7"/>
    <sheet state="hidden" name="Hoja 2" sheetId="5" r:id="rId8"/>
  </sheets>
  <definedNames/>
  <calcPr/>
</workbook>
</file>

<file path=xl/sharedStrings.xml><?xml version="1.0" encoding="utf-8"?>
<sst xmlns="http://schemas.openxmlformats.org/spreadsheetml/2006/main" count="363" uniqueCount="98">
  <si>
    <t>ISSEG EN NÚMEROS</t>
  </si>
  <si>
    <t>Indicadores (Montos en miles de pesos)</t>
  </si>
  <si>
    <t>ene - dic 2019</t>
  </si>
  <si>
    <t>ene - dic 2021</t>
  </si>
  <si>
    <t>ene - dic 2022</t>
  </si>
  <si>
    <t>ene - ene 2022</t>
  </si>
  <si>
    <t>ene - ene 2023</t>
  </si>
  <si>
    <t>Incremento</t>
  </si>
  <si>
    <t>FINANCIEROS</t>
  </si>
  <si>
    <t>Valor del patrimonio</t>
  </si>
  <si>
    <t>Cartera de inversiones</t>
  </si>
  <si>
    <t>Cartera de inversiones financieras</t>
  </si>
  <si>
    <t>Rendimiento real anual de la reserva actuarial (con plusvalías)</t>
  </si>
  <si>
    <t>ASEGURADOS</t>
  </si>
  <si>
    <t xml:space="preserve"> </t>
  </si>
  <si>
    <t>Total de asegurados y pensionados</t>
  </si>
  <si>
    <t>Activos</t>
  </si>
  <si>
    <t>Asegurados activos</t>
  </si>
  <si>
    <t>Pensionados</t>
  </si>
  <si>
    <t>Jubilados y pensionados</t>
  </si>
  <si>
    <t>PRÉSTAMOS</t>
  </si>
  <si>
    <t>Préstamos totales:</t>
  </si>
  <si>
    <t>Préstamos totales otorgados</t>
  </si>
  <si>
    <t>Número de préstamos</t>
  </si>
  <si>
    <t>Monto de préstamos otorgados</t>
  </si>
  <si>
    <t>Monto otorgado</t>
  </si>
  <si>
    <t>Préstamos personales otorgados:</t>
  </si>
  <si>
    <t>Préstamos a corto plazo otorgados</t>
  </si>
  <si>
    <t>Monto de préstamos a corto plazo otorgados</t>
  </si>
  <si>
    <t>Préstamos con garantía hipotecaria:</t>
  </si>
  <si>
    <t>Préstamos hipotecarios otorgados</t>
  </si>
  <si>
    <t>Monto de préstamos hipotecarios otorgados</t>
  </si>
  <si>
    <t>Créditos complementarios:</t>
  </si>
  <si>
    <t>Créditos complementarios otorgados</t>
  </si>
  <si>
    <t>Monto de créditos complementarios otorgados</t>
  </si>
  <si>
    <t>SERVICIOS FINANCIEROS</t>
  </si>
  <si>
    <t>Ahorro voluntario:</t>
  </si>
  <si>
    <t>Cuentas administradas de ahorro voluntario</t>
  </si>
  <si>
    <t>Saldo administrado de ahorro voluntario</t>
  </si>
  <si>
    <t>Remesas:</t>
  </si>
  <si>
    <t>Remesas</t>
  </si>
  <si>
    <t>Número de remesas pagadas</t>
  </si>
  <si>
    <t>Importe pagado Remesas</t>
  </si>
  <si>
    <t>Importe pagado en remesas</t>
  </si>
  <si>
    <t>UNIDADES DE NEGOCIOS</t>
  </si>
  <si>
    <t>Ingresos área comercial</t>
  </si>
  <si>
    <t>Utilidad neta del área comercial</t>
  </si>
  <si>
    <t>Farmacias:</t>
  </si>
  <si>
    <t>Ingresos farmacias</t>
  </si>
  <si>
    <t>Utilidad neta de farmacias</t>
  </si>
  <si>
    <t>Estacionamientos:</t>
  </si>
  <si>
    <t>Ingresos estacionamientos</t>
  </si>
  <si>
    <t>Utilidad neta estacionamientos</t>
  </si>
  <si>
    <t>Arrendamientos:</t>
  </si>
  <si>
    <t>Ingresos arrendamientos</t>
  </si>
  <si>
    <t>Utilidad neta de arrendamientos</t>
  </si>
  <si>
    <t>ihernandezay@isseg.gob.mx</t>
  </si>
  <si>
    <t>Rendimiento real anual de la reserva actuarial</t>
  </si>
  <si>
    <t>*</t>
  </si>
  <si>
    <t>Saldo en total de préstamos (mdp)</t>
  </si>
  <si>
    <t>Saldo en total de préstamos</t>
  </si>
  <si>
    <t>Saldo en préstamos hipotecarios (mdp)</t>
  </si>
  <si>
    <t>Saldo en préstamos hipotecarios</t>
  </si>
  <si>
    <t>Saldo en préstamos personales (mdp)</t>
  </si>
  <si>
    <t>Saldo en préstamos personales</t>
  </si>
  <si>
    <t>* La disminución en el número de asegurados activos se debe a la desincorporación de los funcionarios públicos del municipio de Irapuato, así como a movimientos de plazas en los organismos afiliados.</t>
  </si>
  <si>
    <t>INDICADORES ANUALES 2012-2022
 (cifras en millones de pesos)</t>
  </si>
  <si>
    <t>Descripción</t>
  </si>
  <si>
    <t>2020-2021</t>
  </si>
  <si>
    <t>2021-2022</t>
  </si>
  <si>
    <t>Utilidad / ahorro neto ISSEG</t>
  </si>
  <si>
    <t>Total de asegurados</t>
  </si>
  <si>
    <t>ene - dic 2017</t>
  </si>
  <si>
    <t>ene - dic 2018</t>
  </si>
  <si>
    <t>ene - dic 2020</t>
  </si>
  <si>
    <t>ene - mar 2020</t>
  </si>
  <si>
    <t>Número</t>
  </si>
  <si>
    <t>Monto</t>
  </si>
  <si>
    <t>Préstamos personales:</t>
  </si>
  <si>
    <t xml:space="preserve">Número </t>
  </si>
  <si>
    <t>Préstamos complementarios:</t>
  </si>
  <si>
    <t>Cuentas</t>
  </si>
  <si>
    <t>Saldo global</t>
  </si>
  <si>
    <t>Monto pagado</t>
  </si>
  <si>
    <t>Área comercial</t>
  </si>
  <si>
    <t>Ingresos</t>
  </si>
  <si>
    <t>Utilidad neta</t>
  </si>
  <si>
    <t>Farmacias</t>
  </si>
  <si>
    <t xml:space="preserve">Ingresos </t>
  </si>
  <si>
    <t>Estacionamientos</t>
  </si>
  <si>
    <t>Arrendamientos</t>
  </si>
  <si>
    <t>Cambiar las etiquetas por éstas porfa:</t>
  </si>
  <si>
    <t xml:space="preserve">Jubilados y pensionados </t>
  </si>
  <si>
    <t>PRÉSTAMOS OTORGADOS</t>
  </si>
  <si>
    <t xml:space="preserve">Monto </t>
  </si>
  <si>
    <t>Saldo administrado</t>
  </si>
  <si>
    <t xml:space="preserve">Área comercial </t>
  </si>
  <si>
    <t>NOTA: Las cifras pueden no coincidir con los estados financieros por el redondeo estas.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</si>
</sst>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$&quot;* #,##0_-;_-&quot;$&quot;* \-#,##0_-;_-&quot;$&quot;* &quot;-&quot;??_-;_-@"/>
    <numFmt numFmtId="165" formatCode="mmm yyyy"/>
    <numFmt numFmtId="166" formatCode="mmmm yyyy"/>
    <numFmt numFmtId="167" formatCode="&quot;$&quot;#,##0"/>
  </numFmts>
  <fonts count="30">
    <font>
      <sz val="10.0"/>
      <color rgb="FF000000"/>
      <name val="Arial"/>
      <scheme val="minor"/>
    </font>
    <font>
      <color theme="1"/>
      <name val="Arial"/>
    </font>
    <font>
      <b/>
      <i/>
      <color rgb="FF004A81"/>
      <name val="Roboto"/>
    </font>
    <font>
      <b/>
      <sz val="18.0"/>
      <color rgb="FF073763"/>
      <name val="Arial"/>
    </font>
    <font>
      <color theme="1"/>
      <name val="Roboto"/>
    </font>
    <font>
      <color rgb="FFFFFFFF"/>
      <name val="Arial"/>
    </font>
    <font>
      <b/>
      <color rgb="FFFFFFFF"/>
      <name val="Roboto"/>
    </font>
    <font>
      <b/>
      <sz val="10.0"/>
      <color rgb="FFFFFFFF"/>
      <name val="Roboto"/>
    </font>
    <font>
      <color rgb="FFFFFFFF"/>
      <name val="Roboto"/>
    </font>
    <font/>
    <font>
      <b/>
      <color theme="1"/>
      <name val="Roboto"/>
    </font>
    <font>
      <i/>
      <color theme="1"/>
      <name val="Roboto"/>
    </font>
    <font>
      <b/>
      <i/>
      <color theme="1"/>
      <name val="Roboto"/>
    </font>
    <font>
      <b/>
      <sz val="8.0"/>
      <color theme="1"/>
      <name val="Arial"/>
    </font>
    <font>
      <color theme="1"/>
      <name val="Arial"/>
      <scheme val="minor"/>
    </font>
    <font>
      <sz val="8.0"/>
      <color theme="1"/>
      <name val="Arial"/>
    </font>
    <font>
      <b/>
      <color theme="1"/>
      <name val="Arial"/>
    </font>
    <font>
      <b/>
      <sz val="7.0"/>
      <color theme="1"/>
      <name val="Roboto"/>
    </font>
    <font>
      <b/>
      <i/>
      <sz val="7.0"/>
      <color theme="1"/>
      <name val="Roboto"/>
    </font>
    <font>
      <sz val="11.0"/>
      <color theme="0"/>
      <name val="Roboto"/>
    </font>
    <font>
      <i/>
      <color rgb="FFFF0000"/>
      <name val="Roboto"/>
    </font>
    <font>
      <color rgb="FFFF0000"/>
      <name val="Roboto"/>
    </font>
    <font>
      <b/>
      <i/>
      <color rgb="FFFF0000"/>
      <name val="Roboto"/>
    </font>
    <font>
      <color rgb="FFFF0000"/>
      <name val="Arial"/>
      <scheme val="minor"/>
    </font>
    <font>
      <b/>
      <sz val="14.0"/>
      <color rgb="FFFFFFFF"/>
      <name val="Arial"/>
    </font>
    <font>
      <b/>
      <sz val="9.0"/>
      <color rgb="FFFFFFFF"/>
      <name val="Arial"/>
    </font>
    <font>
      <b/>
      <sz val="9.0"/>
      <color rgb="FF000000"/>
      <name val="Arial"/>
    </font>
    <font>
      <sz val="9.0"/>
      <color rgb="FF000000"/>
      <name val="Arial"/>
    </font>
    <font>
      <b/>
      <color rgb="FFFF0000"/>
      <name val="Arial"/>
      <scheme val="minor"/>
    </font>
    <font>
      <b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004A81"/>
        <bgColor rgb="FF004A81"/>
      </patternFill>
    </fill>
    <fill>
      <patternFill patternType="solid">
        <fgColor rgb="FFE8F0FE"/>
        <bgColor rgb="FFE8F0FE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36">
    <border/>
    <border>
      <right/>
    </border>
    <border>
      <left style="hair">
        <color rgb="FF666666"/>
      </left>
      <top style="hair">
        <color rgb="FF666666"/>
      </top>
    </border>
    <border>
      <left style="hair">
        <color rgb="FF666666"/>
      </left>
      <right style="hair">
        <color rgb="FF666666"/>
      </right>
      <top style="hair">
        <color rgb="FF666666"/>
      </top>
    </border>
    <border>
      <right style="hair">
        <color rgb="FF666666"/>
      </right>
      <top style="hair">
        <color rgb="FF666666"/>
      </top>
    </border>
    <border>
      <left style="hair">
        <color rgb="FF666666"/>
      </left>
      <bottom style="hair">
        <color rgb="FF666666"/>
      </bottom>
    </border>
    <border>
      <left style="hair">
        <color rgb="FF666666"/>
      </left>
      <right style="hair">
        <color rgb="FF666666"/>
      </right>
      <bottom style="hair">
        <color rgb="FF666666"/>
      </bottom>
    </border>
    <border>
      <right style="hair">
        <color rgb="FF666666"/>
      </right>
      <bottom style="hair">
        <color rgb="FF666666"/>
      </bottom>
    </border>
    <border>
      <left style="hair">
        <color rgb="FF666666"/>
      </left>
    </border>
    <border>
      <left style="dotted">
        <color rgb="FF666666"/>
      </left>
      <right style="hair">
        <color rgb="FF666666"/>
      </right>
    </border>
    <border>
      <right style="hair">
        <color rgb="FF666666"/>
      </right>
    </border>
    <border>
      <left style="hair">
        <color rgb="FF666666"/>
      </left>
      <right style="hair">
        <color rgb="FF666666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bottom style="hair">
        <color rgb="FF666666"/>
      </bottom>
    </border>
    <border>
      <left style="hair">
        <color rgb="FF666666"/>
      </left>
      <right style="hair">
        <color rgb="FF000000"/>
      </right>
    </border>
    <border>
      <right style="hair">
        <color rgb="FF000000"/>
      </right>
    </border>
    <border>
      <left style="hair">
        <color rgb="FF666666"/>
      </left>
      <right style="hair">
        <color rgb="FF000000"/>
      </right>
      <bottom style="hair">
        <color rgb="FF666666"/>
      </bottom>
    </border>
    <border>
      <right style="hair">
        <color rgb="FF000000"/>
      </right>
      <bottom style="hair">
        <color rgb="FF666666"/>
      </bottom>
    </border>
    <border>
      <left style="hair">
        <color rgb="FFCCCCCC"/>
      </left>
      <top style="hair">
        <color rgb="FFCCCCCC"/>
      </top>
    </border>
    <border>
      <top style="hair">
        <color rgb="FFCCCCCC"/>
      </top>
    </border>
    <border>
      <right style="hair">
        <color rgb="FFCCCCCC"/>
      </right>
      <top style="hair">
        <color rgb="FFCCCCCC"/>
      </top>
    </border>
    <border>
      <left style="hair">
        <color rgb="FFCCCCCC"/>
      </left>
      <bottom style="hair">
        <color rgb="FFCCCCCC"/>
      </bottom>
    </border>
    <border>
      <bottom style="hair">
        <color rgb="FFCCCCCC"/>
      </bottom>
    </border>
    <border>
      <right style="hair">
        <color rgb="FFCCCCCC"/>
      </right>
      <bottom style="hair">
        <color rgb="FFCCCCCC"/>
      </bottom>
    </border>
    <border>
      <left style="hair">
        <color rgb="FF666666"/>
      </left>
      <top style="hair">
        <color rgb="FFB7B7B7"/>
      </top>
    </border>
    <border>
      <left style="hair">
        <color rgb="FF666666"/>
      </left>
      <right style="thin">
        <color rgb="FF000000"/>
      </right>
      <top style="hair">
        <color rgb="FFB7B7B7"/>
      </top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 style="hair">
        <color rgb="FF666666"/>
      </top>
    </border>
    <border>
      <bottom style="hair">
        <color rgb="FF666666"/>
      </bottom>
    </border>
    <border>
      <left style="hair">
        <color rgb="FF666666"/>
      </left>
      <top style="hair">
        <color rgb="FF666666"/>
      </top>
      <bottom style="hair">
        <color rgb="FF666666"/>
      </bottom>
    </border>
    <border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</border>
    <border>
      <right style="hair">
        <color rgb="FF666666"/>
      </right>
      <top style="hair">
        <color rgb="FF666666"/>
      </top>
      <bottom style="hair">
        <color rgb="FF666666"/>
      </bottom>
    </border>
    <border>
      <top style="hair">
        <color rgb="FF666666"/>
      </top>
      <bottom style="hair">
        <color rgb="FF666666"/>
      </bottom>
    </border>
  </borders>
  <cellStyleXfs count="1">
    <xf borderId="0" fillId="0" fontId="0" numFmtId="0" applyAlignment="1" applyFont="1"/>
  </cellStyleXfs>
  <cellXfs count="2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shrinkToFit="0" vertical="bottom" wrapText="0"/>
    </xf>
    <xf borderId="0" fillId="0" fontId="3" numFmtId="0" xfId="0" applyAlignment="1" applyFont="1">
      <alignment horizontal="center" readingOrder="0" vertical="center"/>
    </xf>
    <xf borderId="1" fillId="0" fontId="4" numFmtId="0" xfId="0" applyAlignment="1" applyBorder="1" applyFont="1">
      <alignment shrinkToFit="0" vertical="center" wrapText="0"/>
    </xf>
    <xf borderId="0" fillId="0" fontId="1" numFmtId="0" xfId="0" applyAlignment="1" applyFont="1">
      <alignment vertical="center"/>
    </xf>
    <xf borderId="2" fillId="2" fontId="5" numFmtId="0" xfId="0" applyAlignment="1" applyBorder="1" applyFill="1" applyFont="1">
      <alignment readingOrder="0" vertical="center"/>
    </xf>
    <xf borderId="3" fillId="2" fontId="6" numFmtId="0" xfId="0" applyAlignment="1" applyBorder="1" applyFont="1">
      <alignment horizontal="center" readingOrder="0" vertical="center"/>
    </xf>
    <xf borderId="3" fillId="2" fontId="7" numFmtId="0" xfId="0" applyAlignment="1" applyBorder="1" applyFont="1">
      <alignment horizontal="center" readingOrder="0" vertical="center"/>
    </xf>
    <xf borderId="4" fillId="2" fontId="7" numFmtId="0" xfId="0" applyAlignment="1" applyBorder="1" applyFont="1">
      <alignment horizontal="center" readingOrder="0" vertical="center"/>
    </xf>
    <xf borderId="0" fillId="3" fontId="6" numFmtId="0" xfId="0" applyAlignment="1" applyFill="1" applyFont="1">
      <alignment readingOrder="0" vertical="bottom"/>
    </xf>
    <xf borderId="5" fillId="2" fontId="8" numFmtId="0" xfId="0" applyAlignment="1" applyBorder="1" applyFont="1">
      <alignment readingOrder="0" vertical="bottom"/>
    </xf>
    <xf borderId="6" fillId="0" fontId="9" numFmtId="0" xfId="0" applyBorder="1" applyFont="1"/>
    <xf borderId="7" fillId="0" fontId="9" numFmtId="0" xfId="0" applyBorder="1" applyFont="1"/>
    <xf borderId="0" fillId="4" fontId="10" numFmtId="0" xfId="0" applyAlignment="1" applyFill="1" applyFont="1">
      <alignment vertical="bottom"/>
    </xf>
    <xf borderId="8" fillId="5" fontId="4" numFmtId="0" xfId="0" applyAlignment="1" applyBorder="1" applyFill="1" applyFont="1">
      <alignment vertical="bottom"/>
    </xf>
    <xf borderId="8" fillId="5" fontId="11" numFmtId="164" xfId="0" applyAlignment="1" applyBorder="1" applyFont="1" applyNumberFormat="1">
      <alignment horizontal="right" vertical="bottom"/>
    </xf>
    <xf borderId="9" fillId="5" fontId="11" numFmtId="164" xfId="0" applyAlignment="1" applyBorder="1" applyFont="1" applyNumberFormat="1">
      <alignment horizontal="right" vertical="bottom"/>
    </xf>
    <xf borderId="10" fillId="5" fontId="11" numFmtId="164" xfId="0" applyAlignment="1" applyBorder="1" applyFont="1" applyNumberFormat="1">
      <alignment horizontal="right" readingOrder="0" vertical="bottom"/>
    </xf>
    <xf borderId="10" fillId="5" fontId="11" numFmtId="164" xfId="0" applyAlignment="1" applyBorder="1" applyFont="1" applyNumberFormat="1">
      <alignment horizontal="right" vertical="bottom"/>
    </xf>
    <xf borderId="10" fillId="5" fontId="11" numFmtId="10" xfId="0" applyAlignment="1" applyBorder="1" applyFont="1" applyNumberFormat="1">
      <alignment horizontal="right" readingOrder="0" vertical="bottom"/>
    </xf>
    <xf borderId="8" fillId="0" fontId="4" numFmtId="0" xfId="0" applyAlignment="1" applyBorder="1" applyFont="1">
      <alignment vertical="bottom"/>
    </xf>
    <xf borderId="8" fillId="0" fontId="4" numFmtId="0" xfId="0" applyAlignment="1" applyBorder="1" applyFont="1">
      <alignment readingOrder="0" vertical="bottom"/>
    </xf>
    <xf borderId="8" fillId="0" fontId="11" numFmtId="164" xfId="0" applyAlignment="1" applyBorder="1" applyFont="1" applyNumberFormat="1">
      <alignment horizontal="right" vertical="bottom"/>
    </xf>
    <xf borderId="9" fillId="0" fontId="11" numFmtId="164" xfId="0" applyAlignment="1" applyBorder="1" applyFont="1" applyNumberFormat="1">
      <alignment horizontal="right" vertical="bottom"/>
    </xf>
    <xf borderId="10" fillId="0" fontId="11" numFmtId="164" xfId="0" applyAlignment="1" applyBorder="1" applyFont="1" applyNumberFormat="1">
      <alignment horizontal="right" readingOrder="0" vertical="bottom"/>
    </xf>
    <xf borderId="10" fillId="0" fontId="11" numFmtId="164" xfId="0" applyAlignment="1" applyBorder="1" applyFont="1" applyNumberFormat="1">
      <alignment horizontal="right" vertical="bottom"/>
    </xf>
    <xf borderId="10" fillId="6" fontId="11" numFmtId="10" xfId="0" applyAlignment="1" applyBorder="1" applyFill="1" applyFont="1" applyNumberFormat="1">
      <alignment horizontal="right" readingOrder="0" vertical="bottom"/>
    </xf>
    <xf borderId="0" fillId="4" fontId="1" numFmtId="0" xfId="0" applyAlignment="1" applyFont="1">
      <alignment readingOrder="0" vertical="bottom"/>
    </xf>
    <xf borderId="8" fillId="5" fontId="4" numFmtId="0" xfId="0" applyAlignment="1" applyBorder="1" applyFont="1">
      <alignment readingOrder="0" vertical="bottom"/>
    </xf>
    <xf borderId="8" fillId="5" fontId="11" numFmtId="10" xfId="0" applyAlignment="1" applyBorder="1" applyFont="1" applyNumberFormat="1">
      <alignment horizontal="right" vertical="bottom"/>
    </xf>
    <xf borderId="9" fillId="5" fontId="11" numFmtId="10" xfId="0" applyAlignment="1" applyBorder="1" applyFont="1" applyNumberFormat="1">
      <alignment horizontal="right" vertical="bottom"/>
    </xf>
    <xf borderId="10" fillId="5" fontId="11" numFmtId="10" xfId="0" applyAlignment="1" applyBorder="1" applyFont="1" applyNumberFormat="1">
      <alignment horizontal="right" vertical="bottom"/>
    </xf>
    <xf borderId="0" fillId="2" fontId="8" numFmtId="0" xfId="0" applyAlignment="1" applyFont="1">
      <alignment readingOrder="0" vertical="bottom"/>
    </xf>
    <xf borderId="0" fillId="2" fontId="6" numFmtId="0" xfId="0" applyAlignment="1" applyFont="1">
      <alignment horizontal="right" readingOrder="0" vertical="bottom"/>
    </xf>
    <xf borderId="0" fillId="2" fontId="6" numFmtId="165" xfId="0" applyAlignment="1" applyFont="1" applyNumberFormat="1">
      <alignment horizontal="center" readingOrder="0" vertical="bottom"/>
    </xf>
    <xf borderId="0" fillId="2" fontId="6" numFmtId="0" xfId="0" applyAlignment="1" applyFont="1">
      <alignment horizontal="center" readingOrder="0" vertical="bottom"/>
    </xf>
    <xf borderId="0" fillId="2" fontId="6" numFmtId="166" xfId="0" applyAlignment="1" applyFont="1" applyNumberFormat="1">
      <alignment horizontal="center" readingOrder="0" vertical="bottom"/>
    </xf>
    <xf borderId="8" fillId="5" fontId="10" numFmtId="0" xfId="0" applyAlignment="1" applyBorder="1" applyFont="1">
      <alignment vertical="bottom"/>
    </xf>
    <xf borderId="11" fillId="5" fontId="12" numFmtId="3" xfId="0" applyAlignment="1" applyBorder="1" applyFont="1" applyNumberFormat="1">
      <alignment horizontal="right" vertical="bottom"/>
    </xf>
    <xf borderId="10" fillId="5" fontId="12" numFmtId="3" xfId="0" applyAlignment="1" applyBorder="1" applyFont="1" applyNumberFormat="1">
      <alignment horizontal="right" readingOrder="0" vertical="bottom"/>
    </xf>
    <xf borderId="8" fillId="0" fontId="4" numFmtId="0" xfId="0" applyAlignment="1" applyBorder="1" applyFont="1">
      <alignment vertical="bottom"/>
    </xf>
    <xf borderId="11" fillId="0" fontId="11" numFmtId="3" xfId="0" applyAlignment="1" applyBorder="1" applyFont="1" applyNumberFormat="1">
      <alignment horizontal="right" vertical="bottom"/>
    </xf>
    <xf borderId="10" fillId="0" fontId="11" numFmtId="3" xfId="0" applyAlignment="1" applyBorder="1" applyFont="1" applyNumberFormat="1">
      <alignment horizontal="right" readingOrder="0" vertical="bottom"/>
    </xf>
    <xf borderId="11" fillId="5" fontId="11" numFmtId="3" xfId="0" applyAlignment="1" applyBorder="1" applyFont="1" applyNumberFormat="1">
      <alignment horizontal="right" vertical="bottom"/>
    </xf>
    <xf borderId="10" fillId="5" fontId="11" numFmtId="3" xfId="0" applyAlignment="1" applyBorder="1" applyFont="1" applyNumberFormat="1">
      <alignment horizontal="right" readingOrder="0" vertical="bottom"/>
    </xf>
    <xf borderId="0" fillId="3" fontId="6" numFmtId="0" xfId="0" applyAlignment="1" applyFont="1">
      <alignment vertical="bottom"/>
    </xf>
    <xf borderId="0" fillId="2" fontId="8" numFmtId="3" xfId="0" applyAlignment="1" applyFont="1" applyNumberFormat="1">
      <alignment horizontal="right" readingOrder="0" vertical="bottom"/>
    </xf>
    <xf borderId="0" fillId="2" fontId="6" numFmtId="3" xfId="0" applyAlignment="1" applyFont="1" applyNumberFormat="1">
      <alignment horizontal="center" readingOrder="0" vertical="bottom"/>
    </xf>
    <xf borderId="0" fillId="4" fontId="10" numFmtId="0" xfId="0" applyAlignment="1" applyFont="1">
      <alignment vertical="bottom"/>
    </xf>
    <xf borderId="0" fillId="0" fontId="13" numFmtId="0" xfId="0" applyAlignment="1" applyFont="1">
      <alignment vertical="bottom"/>
    </xf>
    <xf borderId="8" fillId="4" fontId="10" numFmtId="0" xfId="0" applyAlignment="1" applyBorder="1" applyFont="1">
      <alignment readingOrder="0" vertical="bottom"/>
    </xf>
    <xf borderId="12" fillId="4" fontId="12" numFmtId="3" xfId="0" applyAlignment="1" applyBorder="1" applyFont="1" applyNumberFormat="1">
      <alignment horizontal="right" vertical="bottom"/>
    </xf>
    <xf borderId="8" fillId="5" fontId="10" numFmtId="0" xfId="0" applyAlignment="1" applyBorder="1" applyFont="1">
      <alignment readingOrder="0" vertical="bottom"/>
    </xf>
    <xf borderId="12" fillId="5" fontId="12" numFmtId="3" xfId="0" applyAlignment="1" applyBorder="1" applyFont="1" applyNumberFormat="1">
      <alignment horizontal="right" vertical="bottom"/>
    </xf>
    <xf borderId="12" fillId="5" fontId="12" numFmtId="10" xfId="0" applyAlignment="1" applyBorder="1" applyFont="1" applyNumberFormat="1">
      <alignment horizontal="right" vertical="bottom"/>
    </xf>
    <xf borderId="0" fillId="0" fontId="14" numFmtId="10" xfId="0" applyFont="1" applyNumberFormat="1"/>
    <xf borderId="8" fillId="0" fontId="13" numFmtId="0" xfId="0" applyAlignment="1" applyBorder="1" applyFont="1">
      <alignment vertical="bottom"/>
    </xf>
    <xf borderId="5" fillId="5" fontId="10" numFmtId="0" xfId="0" applyAlignment="1" applyBorder="1" applyFont="1">
      <alignment readingOrder="0" vertical="bottom"/>
    </xf>
    <xf borderId="13" fillId="5" fontId="12" numFmtId="164" xfId="0" applyAlignment="1" applyBorder="1" applyFont="1" applyNumberFormat="1">
      <alignment horizontal="right" vertical="bottom"/>
    </xf>
    <xf borderId="13" fillId="5" fontId="12" numFmtId="10" xfId="0" applyAlignment="1" applyBorder="1" applyFont="1" applyNumberFormat="1">
      <alignment horizontal="right" vertical="bottom"/>
    </xf>
    <xf borderId="8" fillId="4" fontId="4" numFmtId="0" xfId="0" applyAlignment="1" applyBorder="1" applyFont="1">
      <alignment readingOrder="0" vertical="bottom"/>
    </xf>
    <xf borderId="0" fillId="7" fontId="15" numFmtId="0" xfId="0" applyAlignment="1" applyFill="1" applyFont="1">
      <alignment vertical="bottom"/>
    </xf>
    <xf borderId="8" fillId="7" fontId="15" numFmtId="0" xfId="0" applyAlignment="1" applyBorder="1" applyFont="1">
      <alignment vertical="bottom"/>
    </xf>
    <xf borderId="8" fillId="6" fontId="4" numFmtId="0" xfId="0" applyAlignment="1" applyBorder="1" applyFont="1">
      <alignment readingOrder="0" vertical="bottom"/>
    </xf>
    <xf borderId="12" fillId="6" fontId="11" numFmtId="3" xfId="0" applyAlignment="1" applyBorder="1" applyFont="1" applyNumberFormat="1">
      <alignment horizontal="right" vertical="bottom"/>
    </xf>
    <xf borderId="12" fillId="6" fontId="11" numFmtId="10" xfId="0" applyAlignment="1" applyBorder="1" applyFont="1" applyNumberFormat="1">
      <alignment horizontal="right" vertical="bottom"/>
    </xf>
    <xf borderId="8" fillId="0" fontId="15" numFmtId="0" xfId="0" applyAlignment="1" applyBorder="1" applyFont="1">
      <alignment vertical="bottom"/>
    </xf>
    <xf borderId="5" fillId="6" fontId="4" numFmtId="0" xfId="0" applyAlignment="1" applyBorder="1" applyFont="1">
      <alignment readingOrder="0" vertical="bottom"/>
    </xf>
    <xf borderId="13" fillId="6" fontId="11" numFmtId="164" xfId="0" applyAlignment="1" applyBorder="1" applyFont="1" applyNumberFormat="1">
      <alignment horizontal="right" vertical="bottom"/>
    </xf>
    <xf borderId="13" fillId="6" fontId="11" numFmtId="10" xfId="0" applyAlignment="1" applyBorder="1" applyFont="1" applyNumberFormat="1">
      <alignment horizontal="right" vertical="bottom"/>
    </xf>
    <xf borderId="12" fillId="4" fontId="12" numFmtId="3" xfId="0" applyAlignment="1" applyBorder="1" applyFont="1" applyNumberFormat="1">
      <alignment horizontal="right" readingOrder="0" vertical="bottom"/>
    </xf>
    <xf borderId="12" fillId="5" fontId="11" numFmtId="3" xfId="0" applyAlignment="1" applyBorder="1" applyFont="1" applyNumberFormat="1">
      <alignment horizontal="right" vertical="bottom"/>
    </xf>
    <xf borderId="12" fillId="5" fontId="11" numFmtId="10" xfId="0" applyAlignment="1" applyBorder="1" applyFont="1" applyNumberFormat="1">
      <alignment horizontal="right" vertical="bottom"/>
    </xf>
    <xf borderId="5" fillId="5" fontId="4" numFmtId="0" xfId="0" applyAlignment="1" applyBorder="1" applyFont="1">
      <alignment readingOrder="0" vertical="bottom"/>
    </xf>
    <xf borderId="13" fillId="5" fontId="11" numFmtId="164" xfId="0" applyAlignment="1" applyBorder="1" applyFont="1" applyNumberFormat="1">
      <alignment horizontal="right" vertical="bottom"/>
    </xf>
    <xf borderId="13" fillId="5" fontId="11" numFmtId="10" xfId="0" applyAlignment="1" applyBorder="1" applyFont="1" applyNumberFormat="1">
      <alignment horizontal="right" vertical="bottom"/>
    </xf>
    <xf borderId="0" fillId="0" fontId="16" numFmtId="0" xfId="0" applyAlignment="1" applyFont="1">
      <alignment vertical="bottom"/>
    </xf>
    <xf borderId="0" fillId="0" fontId="15" numFmtId="0" xfId="0" applyAlignment="1" applyFont="1">
      <alignment vertical="bottom"/>
    </xf>
    <xf borderId="12" fillId="0" fontId="11" numFmtId="3" xfId="0" applyAlignment="1" applyBorder="1" applyFont="1" applyNumberFormat="1">
      <alignment horizontal="right" vertical="bottom"/>
    </xf>
    <xf borderId="12" fillId="0" fontId="11" numFmtId="10" xfId="0" applyAlignment="1" applyBorder="1" applyFont="1" applyNumberFormat="1">
      <alignment horizontal="right" vertical="bottom"/>
    </xf>
    <xf borderId="12" fillId="0" fontId="11" numFmtId="164" xfId="0" applyAlignment="1" applyBorder="1" applyFont="1" applyNumberFormat="1">
      <alignment horizontal="right" vertical="bottom"/>
    </xf>
    <xf borderId="0" fillId="2" fontId="8" numFmtId="0" xfId="0" applyAlignment="1" applyFont="1">
      <alignment vertical="bottom"/>
    </xf>
    <xf borderId="0" fillId="2" fontId="8" numFmtId="167" xfId="0" applyAlignment="1" applyFont="1" applyNumberFormat="1">
      <alignment horizontal="right" vertical="bottom"/>
    </xf>
    <xf borderId="0" fillId="2" fontId="6" numFmtId="167" xfId="0" applyAlignment="1" applyFont="1" applyNumberFormat="1">
      <alignment horizontal="center" readingOrder="0" vertical="bottom"/>
    </xf>
    <xf borderId="14" fillId="4" fontId="12" numFmtId="3" xfId="0" applyAlignment="1" applyBorder="1" applyFont="1" applyNumberFormat="1">
      <alignment horizontal="right" vertical="bottom"/>
    </xf>
    <xf borderId="15" fillId="4" fontId="12" numFmtId="3" xfId="0" applyAlignment="1" applyBorder="1" applyFont="1" applyNumberFormat="1">
      <alignment horizontal="right" vertical="bottom"/>
    </xf>
    <xf borderId="8" fillId="5" fontId="4" numFmtId="0" xfId="0" applyAlignment="1" applyBorder="1" applyFont="1">
      <alignment readingOrder="0" vertical="bottom"/>
    </xf>
    <xf borderId="14" fillId="5" fontId="11" numFmtId="3" xfId="0" applyAlignment="1" applyBorder="1" applyFont="1" applyNumberFormat="1">
      <alignment horizontal="right" vertical="bottom"/>
    </xf>
    <xf borderId="14" fillId="5" fontId="11" numFmtId="3" xfId="0" applyAlignment="1" applyBorder="1" applyFont="1" applyNumberFormat="1">
      <alignment horizontal="right" readingOrder="0" vertical="bottom"/>
    </xf>
    <xf borderId="15" fillId="5" fontId="11" numFmtId="3" xfId="0" applyAlignment="1" applyBorder="1" applyFont="1" applyNumberFormat="1">
      <alignment horizontal="right" readingOrder="0" vertical="bottom"/>
    </xf>
    <xf borderId="0" fillId="0" fontId="10" numFmtId="0" xfId="0" applyAlignment="1" applyFont="1">
      <alignment vertical="bottom"/>
    </xf>
    <xf borderId="5" fillId="0" fontId="4" numFmtId="0" xfId="0" applyAlignment="1" applyBorder="1" applyFont="1">
      <alignment readingOrder="0" vertical="bottom"/>
    </xf>
    <xf borderId="16" fillId="0" fontId="11" numFmtId="164" xfId="0" applyAlignment="1" applyBorder="1" applyFont="1" applyNumberFormat="1">
      <alignment horizontal="right" vertical="bottom"/>
    </xf>
    <xf borderId="16" fillId="0" fontId="11" numFmtId="164" xfId="0" applyAlignment="1" applyBorder="1" applyFont="1" applyNumberFormat="1">
      <alignment horizontal="right" readingOrder="0" vertical="bottom"/>
    </xf>
    <xf borderId="17" fillId="0" fontId="11" numFmtId="164" xfId="0" applyAlignment="1" applyBorder="1" applyFont="1" applyNumberFormat="1">
      <alignment horizontal="right" readingOrder="0" vertical="bottom"/>
    </xf>
    <xf borderId="13" fillId="0" fontId="11" numFmtId="164" xfId="0" applyAlignment="1" applyBorder="1" applyFont="1" applyNumberFormat="1">
      <alignment horizontal="right" vertical="bottom"/>
    </xf>
    <xf borderId="13" fillId="0" fontId="11" numFmtId="10" xfId="0" applyAlignment="1" applyBorder="1" applyFont="1" applyNumberFormat="1">
      <alignment horizontal="right" vertical="bottom"/>
    </xf>
    <xf borderId="0" fillId="5" fontId="4" numFmtId="0" xfId="0" applyAlignment="1" applyFont="1">
      <alignment readingOrder="0" vertical="bottom"/>
    </xf>
    <xf borderId="8" fillId="0" fontId="4" numFmtId="0" xfId="0" applyAlignment="1" applyBorder="1" applyFont="1">
      <alignment readingOrder="0" vertical="bottom"/>
    </xf>
    <xf borderId="14" fillId="0" fontId="11" numFmtId="164" xfId="0" applyAlignment="1" applyBorder="1" applyFont="1" applyNumberFormat="1">
      <alignment horizontal="right" vertical="bottom"/>
    </xf>
    <xf borderId="14" fillId="0" fontId="11" numFmtId="164" xfId="0" applyAlignment="1" applyBorder="1" applyFont="1" applyNumberFormat="1">
      <alignment horizontal="right" readingOrder="0" vertical="bottom"/>
    </xf>
    <xf borderId="8" fillId="5" fontId="10" numFmtId="0" xfId="0" applyAlignment="1" applyBorder="1" applyFont="1">
      <alignment readingOrder="0" vertical="bottom"/>
    </xf>
    <xf borderId="14" fillId="5" fontId="12" numFmtId="164" xfId="0" applyAlignment="1" applyBorder="1" applyFont="1" applyNumberFormat="1">
      <alignment horizontal="right" vertical="bottom"/>
    </xf>
    <xf borderId="15" fillId="5" fontId="12" numFmtId="164" xfId="0" applyAlignment="1" applyBorder="1" applyFont="1" applyNumberFormat="1">
      <alignment horizontal="right" vertical="bottom"/>
    </xf>
    <xf borderId="12" fillId="5" fontId="12" numFmtId="164" xfId="0" applyAlignment="1" applyBorder="1" applyFont="1" applyNumberFormat="1">
      <alignment horizontal="right" vertical="bottom"/>
    </xf>
    <xf borderId="5" fillId="0" fontId="10" numFmtId="0" xfId="0" applyAlignment="1" applyBorder="1" applyFont="1">
      <alignment readingOrder="0" vertical="bottom"/>
    </xf>
    <xf borderId="16" fillId="0" fontId="12" numFmtId="164" xfId="0" applyAlignment="1" applyBorder="1" applyFont="1" applyNumberFormat="1">
      <alignment horizontal="right" vertical="bottom"/>
    </xf>
    <xf borderId="17" fillId="0" fontId="12" numFmtId="164" xfId="0" applyAlignment="1" applyBorder="1" applyFont="1" applyNumberFormat="1">
      <alignment horizontal="right" vertical="bottom"/>
    </xf>
    <xf borderId="13" fillId="0" fontId="12" numFmtId="164" xfId="0" applyAlignment="1" applyBorder="1" applyFont="1" applyNumberFormat="1">
      <alignment horizontal="right" vertical="bottom"/>
    </xf>
    <xf borderId="13" fillId="0" fontId="12" numFmtId="10" xfId="0" applyAlignment="1" applyBorder="1" applyFont="1" applyNumberFormat="1">
      <alignment horizontal="right" vertical="bottom"/>
    </xf>
    <xf borderId="0" fillId="4" fontId="12" numFmtId="0" xfId="0" applyAlignment="1" applyFont="1">
      <alignment vertical="bottom"/>
    </xf>
    <xf borderId="8" fillId="5" fontId="11" numFmtId="0" xfId="0" applyAlignment="1" applyBorder="1" applyFont="1">
      <alignment vertical="bottom"/>
    </xf>
    <xf borderId="14" fillId="5" fontId="11" numFmtId="164" xfId="0" applyAlignment="1" applyBorder="1" applyFont="1" applyNumberFormat="1">
      <alignment horizontal="right" vertical="bottom"/>
    </xf>
    <xf borderId="15" fillId="5" fontId="11" numFmtId="164" xfId="0" applyAlignment="1" applyBorder="1" applyFont="1" applyNumberFormat="1">
      <alignment horizontal="right" vertical="bottom"/>
    </xf>
    <xf borderId="12" fillId="5" fontId="11" numFmtId="164" xfId="0" applyAlignment="1" applyBorder="1" applyFont="1" applyNumberFormat="1">
      <alignment horizontal="right" vertical="bottom"/>
    </xf>
    <xf borderId="0" fillId="0" fontId="12" numFmtId="0" xfId="0" applyAlignment="1" applyFont="1">
      <alignment vertical="bottom"/>
    </xf>
    <xf borderId="5" fillId="0" fontId="11" numFmtId="0" xfId="0" applyAlignment="1" applyBorder="1" applyFont="1">
      <alignment readingOrder="0" vertical="bottom"/>
    </xf>
    <xf borderId="17" fillId="0" fontId="11" numFmtId="164" xfId="0" applyAlignment="1" applyBorder="1" applyFont="1" applyNumberFormat="1">
      <alignment horizontal="right" vertical="bottom"/>
    </xf>
    <xf borderId="1" fillId="0" fontId="17" numFmtId="0" xfId="0" applyAlignment="1" applyBorder="1" applyFont="1">
      <alignment readingOrder="0" shrinkToFit="0" vertical="top" wrapText="0"/>
    </xf>
    <xf borderId="0" fillId="0" fontId="17" numFmtId="0" xfId="0" applyAlignment="1" applyFont="1">
      <alignment readingOrder="0" vertical="top"/>
    </xf>
    <xf borderId="1" fillId="0" fontId="18" numFmtId="0" xfId="0" applyAlignment="1" applyBorder="1" applyFont="1">
      <alignment shrinkToFit="0" vertical="top" wrapText="0"/>
    </xf>
    <xf borderId="0" fillId="0" fontId="18" numFmtId="0" xfId="0" applyAlignment="1" applyFont="1">
      <alignment vertical="top"/>
    </xf>
    <xf borderId="0" fillId="6" fontId="1" numFmtId="0" xfId="0" applyFont="1"/>
    <xf borderId="0" fillId="6" fontId="19" numFmtId="0" xfId="0" applyAlignment="1" applyFont="1">
      <alignment readingOrder="0"/>
    </xf>
    <xf borderId="0" fillId="0" fontId="14" numFmtId="0" xfId="0" applyAlignment="1" applyFont="1">
      <alignment horizontal="left"/>
    </xf>
    <xf borderId="18" fillId="2" fontId="5" numFmtId="0" xfId="0" applyAlignment="1" applyBorder="1" applyFont="1">
      <alignment readingOrder="0" vertical="center"/>
    </xf>
    <xf borderId="19" fillId="2" fontId="6" numFmtId="166" xfId="0" applyAlignment="1" applyBorder="1" applyFont="1" applyNumberFormat="1">
      <alignment horizontal="center" readingOrder="0" vertical="center"/>
    </xf>
    <xf borderId="20" fillId="2" fontId="6" numFmtId="166" xfId="0" applyAlignment="1" applyBorder="1" applyFont="1" applyNumberFormat="1">
      <alignment horizontal="center" readingOrder="0" vertical="center"/>
    </xf>
    <xf borderId="21" fillId="2" fontId="8" numFmtId="0" xfId="0" applyAlignment="1" applyBorder="1" applyFont="1">
      <alignment readingOrder="0" vertical="bottom"/>
    </xf>
    <xf borderId="22" fillId="0" fontId="9" numFmtId="0" xfId="0" applyBorder="1" applyFont="1"/>
    <xf borderId="23" fillId="0" fontId="9" numFmtId="0" xfId="0" applyBorder="1" applyFont="1"/>
    <xf borderId="11" fillId="5" fontId="11" numFmtId="164" xfId="0" applyAlignment="1" applyBorder="1" applyFont="1" applyNumberFormat="1">
      <alignment horizontal="right" vertical="bottom"/>
    </xf>
    <xf borderId="0" fillId="0" fontId="14" numFmtId="0" xfId="0" applyAlignment="1" applyFont="1">
      <alignment horizontal="left" readingOrder="0"/>
    </xf>
    <xf borderId="11" fillId="0" fontId="11" numFmtId="164" xfId="0" applyAlignment="1" applyBorder="1" applyFont="1" applyNumberFormat="1">
      <alignment horizontal="right" vertical="bottom"/>
    </xf>
    <xf borderId="11" fillId="5" fontId="20" numFmtId="10" xfId="0" applyAlignment="1" applyBorder="1" applyFont="1" applyNumberFormat="1">
      <alignment horizontal="right" vertical="bottom"/>
    </xf>
    <xf borderId="11" fillId="5" fontId="11" numFmtId="10" xfId="0" applyAlignment="1" applyBorder="1" applyFont="1" applyNumberFormat="1">
      <alignment horizontal="right" vertical="bottom"/>
    </xf>
    <xf borderId="0" fillId="2" fontId="21" numFmtId="3" xfId="0" applyAlignment="1" applyFont="1" applyNumberFormat="1">
      <alignment horizontal="right" readingOrder="0" vertical="bottom"/>
    </xf>
    <xf borderId="8" fillId="4" fontId="10" numFmtId="0" xfId="0" applyAlignment="1" applyBorder="1" applyFont="1">
      <alignment vertical="bottom"/>
    </xf>
    <xf borderId="11" fillId="4" fontId="12" numFmtId="3" xfId="0" applyAlignment="1" applyBorder="1" applyFont="1" applyNumberFormat="1">
      <alignment horizontal="right" vertical="bottom"/>
    </xf>
    <xf borderId="10" fillId="4" fontId="12" numFmtId="3" xfId="0" applyAlignment="1" applyBorder="1" applyFont="1" applyNumberFormat="1">
      <alignment horizontal="right" vertical="bottom"/>
    </xf>
    <xf borderId="10" fillId="0" fontId="11" numFmtId="3" xfId="0" applyAlignment="1" applyBorder="1" applyFont="1" applyNumberFormat="1">
      <alignment horizontal="right" vertical="bottom"/>
    </xf>
    <xf borderId="10" fillId="5" fontId="11" numFmtId="3" xfId="0" applyAlignment="1" applyBorder="1" applyFont="1" applyNumberFormat="1">
      <alignment horizontal="right" vertical="bottom"/>
    </xf>
    <xf borderId="11" fillId="4" fontId="12" numFmtId="164" xfId="0" applyAlignment="1" applyBorder="1" applyFont="1" applyNumberFormat="1">
      <alignment horizontal="right" readingOrder="0" vertical="bottom"/>
    </xf>
    <xf borderId="0" fillId="0" fontId="14" numFmtId="164" xfId="0" applyAlignment="1" applyFont="1" applyNumberFormat="1">
      <alignment readingOrder="0"/>
    </xf>
    <xf borderId="11" fillId="5" fontId="11" numFmtId="164" xfId="0" applyAlignment="1" applyBorder="1" applyFont="1" applyNumberFormat="1">
      <alignment horizontal="right" readingOrder="0" vertical="bottom"/>
    </xf>
    <xf borderId="0" fillId="0" fontId="14" numFmtId="3" xfId="0" applyAlignment="1" applyFont="1" applyNumberFormat="1">
      <alignment readingOrder="0"/>
    </xf>
    <xf borderId="5" fillId="0" fontId="4" numFmtId="0" xfId="0" applyAlignment="1" applyBorder="1" applyFont="1">
      <alignment readingOrder="0" vertical="bottom"/>
    </xf>
    <xf borderId="11" fillId="0" fontId="11" numFmtId="164" xfId="0" applyAlignment="1" applyBorder="1" applyFont="1" applyNumberFormat="1">
      <alignment horizontal="right" readingOrder="0" vertical="bottom"/>
    </xf>
    <xf borderId="12" fillId="4" fontId="22" numFmtId="3" xfId="0" applyAlignment="1" applyBorder="1" applyFont="1" applyNumberFormat="1">
      <alignment horizontal="right" vertical="bottom"/>
    </xf>
    <xf borderId="12" fillId="5" fontId="22" numFmtId="3" xfId="0" applyAlignment="1" applyBorder="1" applyFont="1" applyNumberFormat="1">
      <alignment horizontal="right" vertical="bottom"/>
    </xf>
    <xf borderId="13" fillId="5" fontId="22" numFmtId="164" xfId="0" applyAlignment="1" applyBorder="1" applyFont="1" applyNumberFormat="1">
      <alignment horizontal="right" vertical="bottom"/>
    </xf>
    <xf borderId="12" fillId="6" fontId="20" numFmtId="3" xfId="0" applyAlignment="1" applyBorder="1" applyFont="1" applyNumberFormat="1">
      <alignment horizontal="right" vertical="bottom"/>
    </xf>
    <xf borderId="13" fillId="6" fontId="20" numFmtId="164" xfId="0" applyAlignment="1" applyBorder="1" applyFont="1" applyNumberFormat="1">
      <alignment horizontal="right" vertical="bottom"/>
    </xf>
    <xf borderId="12" fillId="5" fontId="20" numFmtId="3" xfId="0" applyAlignment="1" applyBorder="1" applyFont="1" applyNumberFormat="1">
      <alignment horizontal="right" vertical="bottom"/>
    </xf>
    <xf borderId="13" fillId="5" fontId="20" numFmtId="164" xfId="0" applyAlignment="1" applyBorder="1" applyFont="1" applyNumberFormat="1">
      <alignment horizontal="right" vertical="bottom"/>
    </xf>
    <xf borderId="12" fillId="0" fontId="20" numFmtId="3" xfId="0" applyAlignment="1" applyBorder="1" applyFont="1" applyNumberFormat="1">
      <alignment horizontal="right" vertical="bottom"/>
    </xf>
    <xf borderId="12" fillId="0" fontId="20" numFmtId="164" xfId="0" applyAlignment="1" applyBorder="1" applyFont="1" applyNumberFormat="1">
      <alignment horizontal="right" vertical="bottom"/>
    </xf>
    <xf borderId="0" fillId="2" fontId="21" numFmtId="167" xfId="0" applyAlignment="1" applyFont="1" applyNumberFormat="1">
      <alignment horizontal="right" vertical="bottom"/>
    </xf>
    <xf borderId="14" fillId="4" fontId="22" numFmtId="3" xfId="0" applyAlignment="1" applyBorder="1" applyFont="1" applyNumberFormat="1">
      <alignment horizontal="right" vertical="bottom"/>
    </xf>
    <xf borderId="14" fillId="5" fontId="20" numFmtId="3" xfId="0" applyAlignment="1" applyBorder="1" applyFont="1" applyNumberFormat="1">
      <alignment horizontal="right" vertical="bottom"/>
    </xf>
    <xf borderId="14" fillId="0" fontId="20" numFmtId="164" xfId="0" applyAlignment="1" applyBorder="1" applyFont="1" applyNumberFormat="1">
      <alignment horizontal="right" vertical="bottom"/>
    </xf>
    <xf borderId="0" fillId="6" fontId="1" numFmtId="0" xfId="0" applyAlignment="1" applyFont="1">
      <alignment vertical="bottom"/>
    </xf>
    <xf borderId="0" fillId="6" fontId="6" numFmtId="0" xfId="0" applyAlignment="1" applyFont="1">
      <alignment vertical="bottom"/>
    </xf>
    <xf borderId="0" fillId="6" fontId="8" numFmtId="0" xfId="0" applyAlignment="1" applyFont="1">
      <alignment vertical="bottom"/>
    </xf>
    <xf borderId="0" fillId="6" fontId="21" numFmtId="167" xfId="0" applyAlignment="1" applyFont="1" applyNumberFormat="1">
      <alignment horizontal="right" vertical="bottom"/>
    </xf>
    <xf borderId="0" fillId="6" fontId="6" numFmtId="0" xfId="0" applyAlignment="1" applyFont="1">
      <alignment horizontal="center" readingOrder="0" vertical="center"/>
    </xf>
    <xf borderId="0" fillId="6" fontId="14" numFmtId="0" xfId="0" applyAlignment="1" applyFont="1">
      <alignment horizontal="left"/>
    </xf>
    <xf borderId="0" fillId="6" fontId="14" numFmtId="0" xfId="0" applyFont="1"/>
    <xf borderId="24" fillId="2" fontId="5" numFmtId="0" xfId="0" applyAlignment="1" applyBorder="1" applyFont="1">
      <alignment readingOrder="0" vertical="center"/>
    </xf>
    <xf borderId="25" fillId="2" fontId="5" numFmtId="0" xfId="0" applyAlignment="1" applyBorder="1" applyFont="1">
      <alignment readingOrder="0" vertical="center"/>
    </xf>
    <xf borderId="4" fillId="2" fontId="6" numFmtId="0" xfId="0" applyAlignment="1" applyBorder="1" applyFont="1">
      <alignment horizontal="center" readingOrder="0" vertical="center"/>
    </xf>
    <xf borderId="0" fillId="0" fontId="23" numFmtId="0" xfId="0" applyFont="1"/>
    <xf borderId="26" fillId="2" fontId="24" numFmtId="0" xfId="0" applyAlignment="1" applyBorder="1" applyFont="1">
      <alignment horizontal="center" readingOrder="0" vertical="top"/>
    </xf>
    <xf borderId="27" fillId="0" fontId="9" numFmtId="0" xfId="0" applyBorder="1" applyFont="1"/>
    <xf borderId="28" fillId="0" fontId="9" numFmtId="0" xfId="0" applyBorder="1" applyFont="1"/>
    <xf borderId="29" fillId="2" fontId="25" numFmtId="0" xfId="0" applyAlignment="1" applyBorder="1" applyFont="1">
      <alignment horizontal="center" readingOrder="0" vertical="center"/>
    </xf>
    <xf borderId="29" fillId="7" fontId="26" numFmtId="0" xfId="0" applyAlignment="1" applyBorder="1" applyFont="1">
      <alignment horizontal="center" readingOrder="0" shrinkToFit="0" vertical="center" wrapText="1"/>
    </xf>
    <xf borderId="29" fillId="7" fontId="27" numFmtId="167" xfId="0" applyAlignment="1" applyBorder="1" applyFont="1" applyNumberFormat="1">
      <alignment horizontal="center" readingOrder="0" vertical="center"/>
    </xf>
    <xf borderId="29" fillId="7" fontId="27" numFmtId="10" xfId="0" applyAlignment="1" applyBorder="1" applyFont="1" applyNumberFormat="1">
      <alignment horizontal="center" readingOrder="0" vertical="center"/>
    </xf>
    <xf borderId="29" fillId="0" fontId="26" numFmtId="0" xfId="0" applyAlignment="1" applyBorder="1" applyFont="1">
      <alignment horizontal="center" readingOrder="0" shrinkToFit="0" vertical="center" wrapText="1"/>
    </xf>
    <xf borderId="29" fillId="6" fontId="27" numFmtId="167" xfId="0" applyAlignment="1" applyBorder="1" applyFont="1" applyNumberFormat="1">
      <alignment horizontal="center" readingOrder="0" vertical="center"/>
    </xf>
    <xf borderId="29" fillId="0" fontId="27" numFmtId="167" xfId="0" applyAlignment="1" applyBorder="1" applyFont="1" applyNumberFormat="1">
      <alignment horizontal="center" readingOrder="0" vertical="center"/>
    </xf>
    <xf borderId="29" fillId="0" fontId="27" numFmtId="10" xfId="0" applyAlignment="1" applyBorder="1" applyFont="1" applyNumberFormat="1">
      <alignment horizontal="center" readingOrder="0" vertical="center"/>
    </xf>
    <xf borderId="29" fillId="7" fontId="27" numFmtId="3" xfId="0" applyAlignment="1" applyBorder="1" applyFont="1" applyNumberFormat="1">
      <alignment horizontal="center" readingOrder="0" vertical="center"/>
    </xf>
    <xf borderId="29" fillId="0" fontId="27" numFmtId="3" xfId="0" applyAlignment="1" applyBorder="1" applyFont="1" applyNumberFormat="1">
      <alignment horizontal="center" readingOrder="0" vertical="center"/>
    </xf>
    <xf borderId="29" fillId="7" fontId="26" numFmtId="0" xfId="0" applyAlignment="1" applyBorder="1" applyFont="1">
      <alignment horizontal="center" readingOrder="0" vertical="center"/>
    </xf>
    <xf borderId="30" fillId="2" fontId="6" numFmtId="0" xfId="0" applyAlignment="1" applyBorder="1" applyFont="1">
      <alignment horizontal="center" readingOrder="0" vertical="center"/>
    </xf>
    <xf borderId="31" fillId="2" fontId="6" numFmtId="0" xfId="0" applyAlignment="1" applyBorder="1" applyFont="1">
      <alignment horizontal="center" readingOrder="0" vertical="center"/>
    </xf>
    <xf borderId="0" fillId="2" fontId="8" numFmtId="3" xfId="0" applyAlignment="1" applyFont="1" applyNumberFormat="1">
      <alignment horizontal="center" readingOrder="0" vertical="bottom"/>
    </xf>
    <xf borderId="10" fillId="5" fontId="12" numFmtId="3" xfId="0" applyAlignment="1" applyBorder="1" applyFont="1" applyNumberFormat="1">
      <alignment horizontal="right" vertical="bottom"/>
    </xf>
    <xf borderId="8" fillId="5" fontId="12" numFmtId="3" xfId="0" applyAlignment="1" applyBorder="1" applyFont="1" applyNumberFormat="1">
      <alignment horizontal="center" readingOrder="0" vertical="bottom"/>
    </xf>
    <xf borderId="11" fillId="5" fontId="12" numFmtId="164" xfId="0" applyAlignment="1" applyBorder="1" applyFont="1" applyNumberFormat="1">
      <alignment horizontal="right" vertical="bottom"/>
    </xf>
    <xf borderId="8" fillId="0" fontId="11" numFmtId="3" xfId="0" applyAlignment="1" applyBorder="1" applyFont="1" applyNumberFormat="1">
      <alignment horizontal="center" readingOrder="0" vertical="bottom"/>
    </xf>
    <xf borderId="11" fillId="6" fontId="11" numFmtId="3" xfId="0" applyAlignment="1" applyBorder="1" applyFont="1" applyNumberFormat="1">
      <alignment horizontal="right" vertical="bottom"/>
    </xf>
    <xf borderId="11" fillId="6" fontId="11" numFmtId="164" xfId="0" applyAlignment="1" applyBorder="1" applyFont="1" applyNumberFormat="1">
      <alignment horizontal="right" vertical="bottom"/>
    </xf>
    <xf borderId="8" fillId="5" fontId="11" numFmtId="3" xfId="0" applyAlignment="1" applyBorder="1" applyFont="1" applyNumberFormat="1">
      <alignment horizontal="center" readingOrder="0" vertical="bottom"/>
    </xf>
    <xf borderId="0" fillId="2" fontId="8" numFmtId="167" xfId="0" applyAlignment="1" applyFont="1" applyNumberFormat="1">
      <alignment horizontal="center" vertical="bottom"/>
    </xf>
    <xf borderId="8" fillId="5" fontId="11" numFmtId="164" xfId="0" applyAlignment="1" applyBorder="1" applyFont="1" applyNumberFormat="1">
      <alignment horizontal="center" readingOrder="0" vertical="bottom"/>
    </xf>
    <xf borderId="8" fillId="6" fontId="11" numFmtId="3" xfId="0" applyAlignment="1" applyBorder="1" applyFont="1" applyNumberFormat="1">
      <alignment horizontal="center" readingOrder="0" vertical="bottom"/>
    </xf>
    <xf borderId="10" fillId="6" fontId="11" numFmtId="3" xfId="0" applyAlignment="1" applyBorder="1" applyFont="1" applyNumberFormat="1">
      <alignment horizontal="right" vertical="bottom"/>
    </xf>
    <xf borderId="8" fillId="6" fontId="11" numFmtId="164" xfId="0" applyAlignment="1" applyBorder="1" applyFont="1" applyNumberFormat="1">
      <alignment horizontal="center" readingOrder="0" vertical="bottom"/>
    </xf>
    <xf borderId="10" fillId="6" fontId="11" numFmtId="164" xfId="0" applyAlignment="1" applyBorder="1" applyFont="1" applyNumberFormat="1">
      <alignment horizontal="right" vertical="bottom"/>
    </xf>
    <xf borderId="8" fillId="5" fontId="12" numFmtId="164" xfId="0" applyAlignment="1" applyBorder="1" applyFont="1" applyNumberFormat="1">
      <alignment horizontal="center" readingOrder="0" vertical="bottom"/>
    </xf>
    <xf borderId="10" fillId="5" fontId="12" numFmtId="164" xfId="0" applyAlignment="1" applyBorder="1" applyFont="1" applyNumberFormat="1">
      <alignment horizontal="right" vertical="bottom"/>
    </xf>
    <xf borderId="8" fillId="6" fontId="11" numFmtId="0" xfId="0" applyAlignment="1" applyBorder="1" applyFont="1">
      <alignment readingOrder="0" vertical="bottom"/>
    </xf>
    <xf borderId="8" fillId="6" fontId="11" numFmtId="0" xfId="0" applyAlignment="1" applyBorder="1" applyFont="1">
      <alignment readingOrder="0" vertical="bottom"/>
    </xf>
    <xf borderId="11" fillId="6" fontId="11" numFmtId="164" xfId="0" applyAlignment="1" applyBorder="1" applyFont="1" applyNumberFormat="1">
      <alignment horizontal="center" vertical="bottom"/>
    </xf>
    <xf borderId="10" fillId="6" fontId="11" numFmtId="164" xfId="0" applyAlignment="1" applyBorder="1" applyFont="1" applyNumberFormat="1">
      <alignment horizontal="center" vertical="bottom"/>
    </xf>
    <xf borderId="8" fillId="5" fontId="11" numFmtId="0" xfId="0" applyAlignment="1" applyBorder="1" applyFont="1">
      <alignment readingOrder="0" vertical="bottom"/>
    </xf>
    <xf borderId="11" fillId="5" fontId="11" numFmtId="164" xfId="0" applyAlignment="1" applyBorder="1" applyFont="1" applyNumberFormat="1">
      <alignment horizontal="center" vertical="bottom"/>
    </xf>
    <xf borderId="10" fillId="5" fontId="11" numFmtId="164" xfId="0" applyAlignment="1" applyBorder="1" applyFont="1" applyNumberFormat="1">
      <alignment horizontal="center" vertical="bottom"/>
    </xf>
    <xf borderId="8" fillId="5" fontId="11" numFmtId="0" xfId="0" applyAlignment="1" applyBorder="1" applyFont="1">
      <alignment readingOrder="0" vertical="bottom"/>
    </xf>
    <xf borderId="5" fillId="6" fontId="11" numFmtId="0" xfId="0" applyAlignment="1" applyBorder="1" applyFont="1">
      <alignment readingOrder="0" vertical="bottom"/>
    </xf>
    <xf borderId="5" fillId="6" fontId="11" numFmtId="164" xfId="0" applyAlignment="1" applyBorder="1" applyFont="1" applyNumberFormat="1">
      <alignment horizontal="center" readingOrder="0" vertical="bottom"/>
    </xf>
    <xf borderId="6" fillId="6" fontId="11" numFmtId="164" xfId="0" applyAlignment="1" applyBorder="1" applyFont="1" applyNumberFormat="1">
      <alignment horizontal="center" vertical="bottom"/>
    </xf>
    <xf borderId="7" fillId="6" fontId="11" numFmtId="164" xfId="0" applyAlignment="1" applyBorder="1" applyFont="1" applyNumberFormat="1">
      <alignment horizontal="center" vertical="bottom"/>
    </xf>
    <xf borderId="0" fillId="0" fontId="14" numFmtId="0" xfId="0" applyAlignment="1" applyFont="1">
      <alignment horizontal="right"/>
    </xf>
    <xf borderId="0" fillId="0" fontId="28" numFmtId="0" xfId="0" applyFont="1"/>
    <xf borderId="3" fillId="2" fontId="6" numFmtId="0" xfId="0" applyAlignment="1" applyBorder="1" applyFont="1">
      <alignment horizontal="right" readingOrder="0" vertical="center"/>
    </xf>
    <xf borderId="4" fillId="2" fontId="6" numFmtId="0" xfId="0" applyAlignment="1" applyBorder="1" applyFont="1">
      <alignment horizontal="right" readingOrder="0" vertical="center"/>
    </xf>
    <xf borderId="0" fillId="0" fontId="28" numFmtId="0" xfId="0" applyAlignment="1" applyFont="1">
      <alignment readingOrder="0"/>
    </xf>
    <xf borderId="2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vertical="center"/>
    </xf>
    <xf borderId="8" fillId="5" fontId="11" numFmtId="164" xfId="0" applyAlignment="1" applyBorder="1" applyFont="1" applyNumberFormat="1">
      <alignment horizontal="center" vertical="bottom"/>
    </xf>
    <xf borderId="8" fillId="0" fontId="11" numFmtId="164" xfId="0" applyAlignment="1" applyBorder="1" applyFont="1" applyNumberFormat="1">
      <alignment horizontal="center" vertical="bottom"/>
    </xf>
    <xf borderId="8" fillId="5" fontId="11" numFmtId="10" xfId="0" applyAlignment="1" applyBorder="1" applyFont="1" applyNumberFormat="1">
      <alignment horizontal="center" vertical="bottom"/>
    </xf>
    <xf borderId="32" fillId="2" fontId="8" numFmtId="0" xfId="0" applyAlignment="1" applyBorder="1" applyFont="1">
      <alignment readingOrder="0" vertical="bottom"/>
    </xf>
    <xf borderId="33" fillId="2" fontId="8" numFmtId="3" xfId="0" applyAlignment="1" applyBorder="1" applyFont="1" applyNumberFormat="1">
      <alignment horizontal="right" readingOrder="0" vertical="bottom"/>
    </xf>
    <xf borderId="34" fillId="2" fontId="8" numFmtId="3" xfId="0" applyAlignment="1" applyBorder="1" applyFont="1" applyNumberFormat="1">
      <alignment horizontal="right" readingOrder="0" vertical="bottom"/>
    </xf>
    <xf borderId="32" fillId="2" fontId="8" numFmtId="3" xfId="0" applyAlignment="1" applyBorder="1" applyFont="1" applyNumberFormat="1">
      <alignment horizontal="center" readingOrder="0" vertical="bottom"/>
    </xf>
    <xf borderId="8" fillId="5" fontId="12" numFmtId="3" xfId="0" applyAlignment="1" applyBorder="1" applyFont="1" applyNumberFormat="1">
      <alignment horizontal="center" vertical="bottom"/>
    </xf>
    <xf borderId="8" fillId="0" fontId="11" numFmtId="3" xfId="0" applyAlignment="1" applyBorder="1" applyFont="1" applyNumberFormat="1">
      <alignment horizontal="center" vertical="bottom"/>
    </xf>
    <xf borderId="8" fillId="5" fontId="11" numFmtId="3" xfId="0" applyAlignment="1" applyBorder="1" applyFont="1" applyNumberFormat="1">
      <alignment horizontal="center" vertical="bottom"/>
    </xf>
    <xf borderId="32" fillId="2" fontId="8" numFmtId="3" xfId="0" applyAlignment="1" applyBorder="1" applyFont="1" applyNumberFormat="1">
      <alignment horizontal="right" readingOrder="0" vertical="bottom"/>
    </xf>
    <xf borderId="35" fillId="2" fontId="8" numFmtId="3" xfId="0" applyAlignment="1" applyBorder="1" applyFont="1" applyNumberFormat="1">
      <alignment horizontal="right" readingOrder="0" vertical="bottom"/>
    </xf>
    <xf borderId="8" fillId="8" fontId="10" numFmtId="0" xfId="0" applyAlignment="1" applyBorder="1" applyFill="1" applyFont="1">
      <alignment readingOrder="0" vertical="bottom"/>
    </xf>
    <xf borderId="0" fillId="8" fontId="14" numFmtId="0" xfId="0" applyAlignment="1" applyFont="1">
      <alignment horizontal="right"/>
    </xf>
    <xf borderId="8" fillId="5" fontId="10" numFmtId="0" xfId="0" applyAlignment="1" applyBorder="1" applyFont="1">
      <alignment horizontal="center" readingOrder="0" vertical="bottom"/>
    </xf>
    <xf borderId="8" fillId="5" fontId="12" numFmtId="3" xfId="0" applyAlignment="1" applyBorder="1" applyFont="1" applyNumberFormat="1">
      <alignment horizontal="right" vertical="bottom"/>
    </xf>
    <xf borderId="0" fillId="5" fontId="12" numFmtId="3" xfId="0" applyAlignment="1" applyFont="1" applyNumberFormat="1">
      <alignment horizontal="right" vertical="bottom"/>
    </xf>
    <xf borderId="0" fillId="5" fontId="29" numFmtId="0" xfId="0" applyAlignment="1" applyFont="1">
      <alignment readingOrder="0"/>
    </xf>
    <xf borderId="0" fillId="5" fontId="29" numFmtId="0" xfId="0" applyAlignment="1" applyFont="1">
      <alignment horizontal="center" readingOrder="0"/>
    </xf>
    <xf borderId="8" fillId="6" fontId="4" numFmtId="0" xfId="0" applyAlignment="1" applyBorder="1" applyFont="1">
      <alignment horizontal="center" readingOrder="0" vertical="bottom"/>
    </xf>
    <xf borderId="8" fillId="6" fontId="11" numFmtId="3" xfId="0" applyAlignment="1" applyBorder="1" applyFont="1" applyNumberFormat="1">
      <alignment horizontal="right" vertical="bottom"/>
    </xf>
    <xf borderId="0" fillId="6" fontId="11" numFmtId="3" xfId="0" applyAlignment="1" applyFont="1" applyNumberFormat="1">
      <alignment horizontal="right" vertical="bottom"/>
    </xf>
    <xf borderId="8" fillId="8" fontId="4" numFmtId="0" xfId="0" applyAlignment="1" applyBorder="1" applyFont="1">
      <alignment readingOrder="0" vertical="bottom"/>
    </xf>
    <xf borderId="0" fillId="6" fontId="14" numFmtId="0" xfId="0" applyAlignment="1" applyFont="1">
      <alignment horizontal="center" readingOrder="0"/>
    </xf>
    <xf borderId="8" fillId="5" fontId="4" numFmtId="0" xfId="0" applyAlignment="1" applyBorder="1" applyFont="1">
      <alignment horizontal="center" readingOrder="0" vertical="bottom"/>
    </xf>
    <xf borderId="8" fillId="5" fontId="11" numFmtId="3" xfId="0" applyAlignment="1" applyBorder="1" applyFont="1" applyNumberFormat="1">
      <alignment horizontal="right" vertical="bottom"/>
    </xf>
    <xf borderId="0" fillId="5" fontId="11" numFmtId="3" xfId="0" applyAlignment="1" applyFont="1" applyNumberFormat="1">
      <alignment horizontal="right" vertical="bottom"/>
    </xf>
    <xf borderId="0" fillId="5" fontId="14" numFmtId="0" xfId="0" applyAlignment="1" applyFont="1">
      <alignment horizontal="center" readingOrder="0"/>
    </xf>
    <xf borderId="0" fillId="5" fontId="14" numFmtId="0" xfId="0" applyAlignment="1" applyFont="1">
      <alignment readingOrder="0"/>
    </xf>
    <xf borderId="32" fillId="2" fontId="8" numFmtId="0" xfId="0" applyAlignment="1" applyBorder="1" applyFont="1">
      <alignment vertical="bottom"/>
    </xf>
    <xf borderId="32" fillId="2" fontId="8" numFmtId="167" xfId="0" applyAlignment="1" applyBorder="1" applyFont="1" applyNumberFormat="1">
      <alignment horizontal="center" vertical="bottom"/>
    </xf>
    <xf borderId="32" fillId="2" fontId="8" numFmtId="167" xfId="0" applyAlignment="1" applyBorder="1" applyFont="1" applyNumberFormat="1">
      <alignment horizontal="right" vertical="bottom"/>
    </xf>
    <xf borderId="35" fillId="2" fontId="8" numFmtId="167" xfId="0" applyAlignment="1" applyBorder="1" applyFont="1" applyNumberFormat="1">
      <alignment horizontal="right" vertical="bottom"/>
    </xf>
    <xf borderId="0" fillId="8" fontId="11" numFmtId="3" xfId="0" applyAlignment="1" applyFont="1" applyNumberFormat="1">
      <alignment horizontal="right" vertical="bottom"/>
    </xf>
    <xf borderId="8" fillId="8" fontId="11" numFmtId="3" xfId="0" applyAlignment="1" applyBorder="1" applyFont="1" applyNumberFormat="1">
      <alignment horizontal="right" vertical="bottom"/>
    </xf>
    <xf borderId="8" fillId="5" fontId="11" numFmtId="0" xfId="0" applyAlignment="1" applyBorder="1" applyFont="1">
      <alignment horizontal="center" readingOrder="0" vertical="bottom"/>
    </xf>
    <xf borderId="11" fillId="8" fontId="11" numFmtId="3" xfId="0" applyAlignment="1" applyBorder="1" applyFont="1" applyNumberFormat="1">
      <alignment horizontal="right" vertical="bottom"/>
    </xf>
    <xf borderId="10" fillId="8" fontId="11" numFmtId="3" xfId="0" applyAlignment="1" applyBorder="1" applyFont="1" applyNumberFormat="1">
      <alignment horizontal="right" vertical="bottom"/>
    </xf>
    <xf borderId="8" fillId="6" fontId="11" numFmtId="0" xfId="0" applyAlignment="1" applyBorder="1" applyFont="1">
      <alignment horizontal="center" readingOrder="0" vertical="bottom"/>
    </xf>
    <xf borderId="0" fillId="4" fontId="1" numFmtId="0" xfId="0" applyAlignment="1" applyFont="1">
      <alignment vertical="bottom"/>
    </xf>
    <xf borderId="8" fillId="0" fontId="10" numFmtId="0" xfId="0" applyAlignment="1" applyBorder="1" applyFont="1">
      <alignment readingOrder="0" vertical="bottom"/>
    </xf>
    <xf borderId="11" fillId="0" fontId="12" numFmtId="164" xfId="0" applyAlignment="1" applyBorder="1" applyFont="1" applyNumberFormat="1">
      <alignment horizontal="right" vertical="bottom"/>
    </xf>
    <xf borderId="10" fillId="0" fontId="12" numFmtId="164" xfId="0" applyAlignment="1" applyBorder="1" applyFont="1" applyNumberFormat="1">
      <alignment horizontal="right" vertical="bottom"/>
    </xf>
    <xf borderId="5" fillId="6" fontId="11" numFmtId="0" xfId="0" applyAlignment="1" applyBorder="1" applyFont="1">
      <alignment readingOrder="0" vertical="bottom"/>
    </xf>
    <xf borderId="6" fillId="6" fontId="11" numFmtId="164" xfId="0" applyAlignment="1" applyBorder="1" applyFont="1" applyNumberFormat="1">
      <alignment horizontal="right" vertical="bottom"/>
    </xf>
    <xf borderId="7" fillId="6" fontId="11" numFmtId="164" xfId="0" applyAlignment="1" applyBorder="1" applyFont="1" applyNumberFormat="1">
      <alignment horizontal="right" vertical="bottom"/>
    </xf>
    <xf borderId="1" fillId="0" fontId="17" numFmtId="0" xfId="0" applyAlignment="1" applyBorder="1" applyFont="1">
      <alignment shrinkToFit="0" vertical="top" wrapText="0"/>
    </xf>
    <xf borderId="0" fillId="0" fontId="14" numFmtId="0" xfId="0" applyAlignment="1" applyFont="1">
      <alignment horizontal="center"/>
    </xf>
    <xf borderId="11" fillId="6" fontId="11" numFmtId="3" xfId="0" applyAlignment="1" applyBorder="1" applyFont="1" applyNumberFormat="1">
      <alignment horizontal="right" readingOrder="0" vertical="bottom"/>
    </xf>
    <xf borderId="10" fillId="6" fontId="11" numFmtId="3" xfId="0" applyAlignment="1" applyBorder="1" applyFont="1" applyNumberFormat="1">
      <alignment horizontal="right" readingOrder="0" vertical="bottom"/>
    </xf>
    <xf borderId="8" fillId="0" fontId="11" numFmtId="0" xfId="0" applyAlignment="1" applyBorder="1" applyFont="1">
      <alignment readingOrder="0" vertical="bottom"/>
    </xf>
    <xf borderId="6" fillId="0" fontId="11" numFmtId="164" xfId="0" applyAlignment="1" applyBorder="1" applyFont="1" applyNumberFormat="1">
      <alignment horizontal="right" vertical="bottom"/>
    </xf>
    <xf borderId="7" fillId="0" fontId="11" numFmtId="164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73763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.88"/>
    <col hidden="1" min="3" max="4" width="12.63"/>
    <col customWidth="1" min="5" max="5" width="47.63"/>
    <col customWidth="1" hidden="1" min="6" max="6" width="13.13"/>
    <col customWidth="1" min="7" max="8" width="13.13"/>
    <col customWidth="1" hidden="1" min="9" max="9" width="13.13"/>
    <col customWidth="1" min="10" max="10" width="13.13"/>
  </cols>
  <sheetData>
    <row r="1" ht="46.5" customHeight="1">
      <c r="A1" s="1"/>
      <c r="B1" s="2"/>
      <c r="C1" s="1"/>
      <c r="D1" s="1"/>
      <c r="E1" s="3" t="s">
        <v>0</v>
      </c>
    </row>
    <row r="2" ht="22.5" customHeight="1">
      <c r="A2" s="1"/>
      <c r="B2" s="4"/>
      <c r="C2" s="5"/>
      <c r="D2" s="5"/>
      <c r="E2" s="6" t="s">
        <v>1</v>
      </c>
      <c r="F2" s="7" t="s">
        <v>2</v>
      </c>
      <c r="G2" s="8" t="s">
        <v>3</v>
      </c>
      <c r="H2" s="9" t="s">
        <v>4</v>
      </c>
      <c r="I2" s="9" t="s">
        <v>5</v>
      </c>
      <c r="J2" s="9" t="s">
        <v>6</v>
      </c>
      <c r="K2" s="9" t="s">
        <v>7</v>
      </c>
    </row>
    <row r="3">
      <c r="A3" s="1"/>
      <c r="B3" s="1"/>
      <c r="C3" s="1"/>
      <c r="D3" s="10"/>
      <c r="E3" s="11" t="s">
        <v>8</v>
      </c>
      <c r="F3" s="12"/>
      <c r="G3" s="12"/>
      <c r="H3" s="13"/>
      <c r="I3" s="13"/>
      <c r="J3" s="13"/>
      <c r="K3" s="13"/>
    </row>
    <row r="4">
      <c r="A4" s="1"/>
      <c r="B4" s="1"/>
      <c r="C4" s="1"/>
      <c r="D4" s="14"/>
      <c r="E4" s="15" t="s">
        <v>9</v>
      </c>
      <c r="F4" s="16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0))"),2.5787044E7)</f>
        <v>25787044</v>
      </c>
      <c r="G4" s="17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0))"),3.0443858E7)</f>
        <v>30443858</v>
      </c>
      <c r="H4" s="17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0))"),3.149924E7)</f>
        <v>31499240</v>
      </c>
      <c r="I4" s="18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0))"),3.0065116E7)</f>
        <v>30065116</v>
      </c>
      <c r="J4" s="19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0))"),3.2085304E7)</f>
        <v>32085304</v>
      </c>
      <c r="K4" s="20">
        <f t="shared" ref="K4:K5" si="1">J4/I4-1</f>
        <v>0.06719375372</v>
      </c>
    </row>
    <row r="5">
      <c r="A5" s="1"/>
      <c r="B5" s="1"/>
      <c r="C5" s="1"/>
      <c r="D5" s="21" t="s">
        <v>10</v>
      </c>
      <c r="E5" s="22" t="s">
        <v>11</v>
      </c>
      <c r="F5" s="23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5,importrange(""https://docs.google.com/spreadsheets/d/1ulhRlvPGI1WUeEVZ8MIP4kdzgi_Tpp8WaPpDZVXzD7o/edit#gid=0"",""$B$1:$CC$1""), 0))"),1.6263542E7)</f>
        <v>16263542</v>
      </c>
      <c r="G5" s="24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5,importrange(""https://docs.google.com/spreadsheets/d/1ulhRlvPGI1WUeEVZ8MIP4kdzgi_Tpp8WaPpDZVXzD7o/edit#gid=0"",""$B$1:$CC$1""), 0))"),2.147143798629E7)</f>
        <v>21471437.99</v>
      </c>
      <c r="H5" s="24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D5,importrange(""https://docs.google.com/spreadsheets/d/1ulhRlvPGI1WUeEVZ8MIP4kdzgi_Tpp8WaPpDZVXzD7o/edit#gid=0"",""$B$1:$CC$1""), 0))"),2.3345092866669998E7)</f>
        <v>23345092.87</v>
      </c>
      <c r="I5" s="25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D5,importrange(""https://docs.google.com/spreadsheets/d/1ulhRlvPGI1WUeEVZ8MIP4kdzgi_Tpp8WaPpDZVXzD7o/edit#gid=0"",""$B$1:$CC$1""), 0))"),2.164295558634E7)</f>
        <v>21642955.59</v>
      </c>
      <c r="J5" s="26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D5,importrange(""https://docs.google.com/spreadsheets/d/1ulhRlvPGI1WUeEVZ8MIP4kdzgi_Tpp8WaPpDZVXzD7o/edit#gid=0"",""$B$1:$CC$1""), 0))"),2.351204082762E7)</f>
        <v>23512040.83</v>
      </c>
      <c r="K5" s="27">
        <f t="shared" si="1"/>
        <v>0.08635998137</v>
      </c>
    </row>
    <row r="6" ht="15.0" hidden="1" customHeight="1">
      <c r="A6" s="1"/>
      <c r="B6" s="1"/>
      <c r="C6" s="1"/>
      <c r="D6" s="28"/>
      <c r="E6" s="29" t="s">
        <v>12</v>
      </c>
      <c r="F6" s="30" t="str">
        <f>IFERROR(__xludf.DUMMYFUNCTION("index( importrange(""https://docs.google.com/spreadsheets/d/1ulhRlvPGI1WUeEVZ8MIP4kdzgi_Tpp8WaPpDZVXzD7o/edit#gid=0"",""$B$1:$CD$500""),match(F$2,importrange(""https://docs.google.com/spreadsheets/d/1ulhRlvPGI1WUeEVZ8MIP4kdzgi_Tpp8WaPpDZVXzD7o/edit#gid=0"&amp;""",""$B$1:$B$500""),0),match($E6,importrange(""https://docs.google.com/spreadsheets/d/1ulhRlvPGI1WUeEVZ8MIP4kdzgi_Tpp8WaPpDZVXzD7o/edit#gid=0"",""$B$1:$CD$1""), 0))"),"#N/A")</f>
        <v>#N/A</v>
      </c>
      <c r="G6" s="31">
        <f>IFERROR(__xludf.DUMMYFUNCTION("index( importrange(""https://docs.google.com/spreadsheets/d/1ulhRlvPGI1WUeEVZ8MIP4kdzgi_Tpp8WaPpDZVXzD7o/edit#gid=0"",""$B$1:$ED$500""),match(G$2,importrange(""https://docs.google.com/spreadsheets/d/1ulhRlvPGI1WUeEVZ8MIP4kdzgi_Tpp8WaPpDZVXzD7o/edit#gid=0"&amp;""",""$B$1:$B$500""),0),match($E6,importrange(""https://docs.google.com/spreadsheets/d/1ulhRlvPGI1WUeEVZ8MIP4kdzgi_Tpp8WaPpDZVXzD7o/edit#gid=0"",""$B$1:$ED$1""), 0))"),0.0017)</f>
        <v>0.0017</v>
      </c>
      <c r="H6" s="31">
        <f>IFERROR(__xludf.DUMMYFUNCTION("index( importrange(""https://docs.google.com/spreadsheets/d/1ulhRlvPGI1WUeEVZ8MIP4kdzgi_Tpp8WaPpDZVXzD7o/edit#gid=0"",""$B$1:$ED$500""),match(H$2,importrange(""https://docs.google.com/spreadsheets/d/1ulhRlvPGI1WUeEVZ8MIP4kdzgi_Tpp8WaPpDZVXzD7o/edit#gid=0"&amp;""",""$B$1:$B$500""),0),match($E6,importrange(""https://docs.google.com/spreadsheets/d/1ulhRlvPGI1WUeEVZ8MIP4kdzgi_Tpp8WaPpDZVXzD7o/edit#gid=0"",""$B$1:$ED$1""), 0))"),-0.0115)</f>
        <v>-0.0115</v>
      </c>
      <c r="I6" s="32">
        <f>IFERROR(__xludf.DUMMYFUNCTION("INDEX( importrange(""https://docs.google.com/spreadsheets/d/1ulhRlvPGI1WUeEVZ8MIP4kdzgi_Tpp8WaPpDZVXzD7o/edit#gid=0"",""$B$1:$ED$500""),MATCH(I$2,importrange(""https://docs.google.com/spreadsheets/d/1ulhRlvPGI1WUeEVZ8MIP4kdzgi_Tpp8WaPpDZVXzD7o/edit#gid=0"&amp;""",""$B$1:$B$500""),0),MATCH($E6,importrange(""https://docs.google.com/spreadsheets/d/1ulhRlvPGI1WUeEVZ8MIP4kdzgi_Tpp8WaPpDZVXzD7o/edit#gid=0"",""$B$1:$ED$1""), 0))"),0.0267)</f>
        <v>0.0267</v>
      </c>
      <c r="J6" s="32">
        <f>IFERROR(__xludf.DUMMYFUNCTION("index( importrange(""https://docs.google.com/spreadsheets/d/1ulhRlvPGI1WUeEVZ8MIP4kdzgi_Tpp8WaPpDZVXzD7o/edit#gid=0"",""$B$1:$ED$500""),match(J$2,importrange(""https://docs.google.com/spreadsheets/d/1ulhRlvPGI1WUeEVZ8MIP4kdzgi_Tpp8WaPpDZVXzD7o/edit#gid=0"&amp;""",""$B$1:$B$500""),0),match($E6,importrange(""https://docs.google.com/spreadsheets/d/1ulhRlvPGI1WUeEVZ8MIP4kdzgi_Tpp8WaPpDZVXzD7o/edit#gid=0"",""$B$1:$ED$1""), 0))"),0.0487)</f>
        <v>0.0487</v>
      </c>
      <c r="K6" s="32"/>
    </row>
    <row r="7" ht="15.0" customHeight="1">
      <c r="A7" s="1"/>
      <c r="B7" s="1"/>
      <c r="E7" s="33" t="s">
        <v>13</v>
      </c>
      <c r="F7" s="34"/>
      <c r="G7" s="35" t="str">
        <f>G2</f>
        <v>ene - dic 2021</v>
      </c>
      <c r="H7" s="36" t="s">
        <v>14</v>
      </c>
      <c r="I7" s="36" t="str">
        <f t="shared" ref="I7:J7" si="2">I2</f>
        <v>ene - ene 2022</v>
      </c>
      <c r="J7" s="37" t="str">
        <f t="shared" si="2"/>
        <v>ene - ene 2023</v>
      </c>
      <c r="K7" s="36"/>
    </row>
    <row r="8">
      <c r="A8" s="1"/>
      <c r="B8" s="1"/>
      <c r="E8" s="38" t="s">
        <v>15</v>
      </c>
      <c r="F8" s="39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0))"),82192.0)</f>
        <v>82192</v>
      </c>
      <c r="G8" s="39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0))"),83894.0)</f>
        <v>83894</v>
      </c>
      <c r="H8" s="39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0))"),82937.0)</f>
        <v>82937</v>
      </c>
      <c r="I8" s="40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0))"),82969.0)</f>
        <v>82969</v>
      </c>
      <c r="J8" s="39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0))"),82673.0)</f>
        <v>82673</v>
      </c>
      <c r="K8" s="20">
        <f t="shared" ref="K8:K10" si="3">J8/I8-1</f>
        <v>-0.003567597536</v>
      </c>
    </row>
    <row r="9">
      <c r="A9" s="1"/>
      <c r="B9" s="1"/>
      <c r="D9" s="41" t="s">
        <v>16</v>
      </c>
      <c r="E9" s="22" t="s">
        <v>17</v>
      </c>
      <c r="F9" s="4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9,importrange(""https://docs.google.com/spreadsheets/d/1ulhRlvPGI1WUeEVZ8MIP4kdzgi_Tpp8WaPpDZVXzD7o/edit#gid=0"",""$B$1:$CC$1""), 0))"),65031.0)</f>
        <v>65031</v>
      </c>
      <c r="G9" s="4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9,importrange(""https://docs.google.com/spreadsheets/d/1ulhRlvPGI1WUeEVZ8MIP4kdzgi_Tpp8WaPpDZVXzD7o/edit#gid=0"",""$B$1:$CC$1""), 0))"),65152.0)</f>
        <v>65152</v>
      </c>
      <c r="H9" s="42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D9,importrange(""https://docs.google.com/spreadsheets/d/1ulhRlvPGI1WUeEVZ8MIP4kdzgi_Tpp8WaPpDZVXzD7o/edit#gid=0"",""$B$1:$CC$1""), 0))"),63160.0)</f>
        <v>63160</v>
      </c>
      <c r="I9" s="43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D9,importrange(""https://docs.google.com/spreadsheets/d/1ulhRlvPGI1WUeEVZ8MIP4kdzgi_Tpp8WaPpDZVXzD7o/edit#gid=0"",""$B$1:$CC$1""), 0))"),64129.0)</f>
        <v>64129</v>
      </c>
      <c r="J9" s="42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D9,importrange(""https://docs.google.com/spreadsheets/d/1ulhRlvPGI1WUeEVZ8MIP4kdzgi_Tpp8WaPpDZVXzD7o/edit#gid=0"",""$B$1:$CC$1""), 0))"),62783.0)</f>
        <v>62783</v>
      </c>
      <c r="K9" s="27">
        <f t="shared" si="3"/>
        <v>-0.02098894416</v>
      </c>
    </row>
    <row r="10">
      <c r="A10" s="1"/>
      <c r="B10" s="1"/>
      <c r="C10" s="1"/>
      <c r="D10" s="29" t="s">
        <v>18</v>
      </c>
      <c r="E10" s="29" t="s">
        <v>19</v>
      </c>
      <c r="F10" s="4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10,importrange(""https://docs.google.com/spreadsheets/d/1ulhRlvPGI1WUeEVZ8MIP4kdzgi_Tpp8WaPpDZVXzD7o/edit#gid=0"",""$B$1:$CC$1""), 0))"),17161.0)</f>
        <v>17161</v>
      </c>
      <c r="G10" s="44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10,importrange(""https://docs.google.com/spreadsheets/d/1ulhRlvPGI1WUeEVZ8MIP4kdzgi_Tpp8WaPpDZVXzD7o/edit#gid=0"",""$B$1:$CC$1""), 0))"),18742.0)</f>
        <v>18742</v>
      </c>
      <c r="H10" s="44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D10,importrange(""https://docs.google.com/spreadsheets/d/1ulhRlvPGI1WUeEVZ8MIP4kdzgi_Tpp8WaPpDZVXzD7o/edit#gid=0"",""$B$1:$CC$1""), 0))"),19777.0)</f>
        <v>19777</v>
      </c>
      <c r="I10" s="45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D10,importrange(""https://docs.google.com/spreadsheets/d/1ulhRlvPGI1WUeEVZ8MIP4kdzgi_Tpp8WaPpDZVXzD7o/edit#gid=0"",""$B$1:$CC$1""), 0))"),18840.0)</f>
        <v>18840</v>
      </c>
      <c r="J10" s="44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D10,importrange(""https://docs.google.com/spreadsheets/d/1ulhRlvPGI1WUeEVZ8MIP4kdzgi_Tpp8WaPpDZVXzD7o/edit#gid=0"",""$B$1:$CC$1""), 0))"),19890.0)</f>
        <v>19890</v>
      </c>
      <c r="K10" s="20">
        <f t="shared" si="3"/>
        <v>0.05573248408</v>
      </c>
    </row>
    <row r="11">
      <c r="A11" s="1"/>
      <c r="B11" s="1"/>
      <c r="C11" s="1"/>
      <c r="D11" s="46"/>
      <c r="E11" s="33" t="s">
        <v>20</v>
      </c>
      <c r="F11" s="47"/>
      <c r="G11" s="48" t="str">
        <f t="shared" ref="G11:J11" si="4">G2</f>
        <v>ene - dic 2021</v>
      </c>
      <c r="H11" s="48" t="str">
        <f t="shared" si="4"/>
        <v>ene - dic 2022</v>
      </c>
      <c r="I11" s="48" t="str">
        <f t="shared" si="4"/>
        <v>ene - ene 2022</v>
      </c>
      <c r="J11" s="48" t="str">
        <f t="shared" si="4"/>
        <v>ene - ene 2023</v>
      </c>
      <c r="K11" s="48" t="s">
        <v>7</v>
      </c>
    </row>
    <row r="12" ht="15.0" customHeight="1">
      <c r="A12" s="1"/>
      <c r="B12" s="1"/>
      <c r="C12" s="49"/>
      <c r="D12" s="50"/>
      <c r="E12" s="51" t="s">
        <v>21</v>
      </c>
      <c r="F12" s="52"/>
      <c r="G12" s="52"/>
      <c r="H12" s="52"/>
      <c r="I12" s="52"/>
      <c r="J12" s="52"/>
      <c r="K12" s="52"/>
    </row>
    <row r="13" ht="15.0" customHeight="1">
      <c r="A13" s="1"/>
      <c r="B13" s="1"/>
      <c r="C13" s="49"/>
      <c r="D13" s="49" t="s">
        <v>22</v>
      </c>
      <c r="E13" s="53" t="s">
        <v>23</v>
      </c>
      <c r="F13" s="5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13,importrange(""https://docs.google.com/spreadsheets/d/1ulhRlvPGI1WUeEVZ8MIP4kdzgi_Tpp8WaPpDZVXzD7o/edit#gid=0"",""$B$1:$CC$1""), 0))"),50210.0)</f>
        <v>50210</v>
      </c>
      <c r="G13" s="54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13,importrange(""https://docs.google.com/spreadsheets/d/1ulhRlvPGI1WUeEVZ8MIP4kdzgi_Tpp8WaPpDZVXzD7o/edit#gid=0"",""$B$1:$CC$1""), 0))"),42133.0)</f>
        <v>42133</v>
      </c>
      <c r="H13" s="54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D13,importrange(""https://docs.google.com/spreadsheets/d/1ulhRlvPGI1WUeEVZ8MIP4kdzgi_Tpp8WaPpDZVXzD7o/edit#gid=0"",""$B$1:$CC$1""), 0))"),47156.0)</f>
        <v>47156</v>
      </c>
      <c r="I13" s="54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D13,importrange(""https://docs.google.com/spreadsheets/d/1ulhRlvPGI1WUeEVZ8MIP4kdzgi_Tpp8WaPpDZVXzD7o/edit#gid=0"",""$B$1:$CC$1""), 0))"),2960.0)</f>
        <v>2960</v>
      </c>
      <c r="J13" s="54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D13,importrange(""https://docs.google.com/spreadsheets/d/1ulhRlvPGI1WUeEVZ8MIP4kdzgi_Tpp8WaPpDZVXzD7o/edit#gid=0"",""$B$1:$CC$1""), 0))"),3741.0)</f>
        <v>3741</v>
      </c>
      <c r="K13" s="55">
        <f t="shared" ref="K13:K14" si="5">J13/I13-1</f>
        <v>0.2638513514</v>
      </c>
      <c r="L13" s="56"/>
    </row>
    <row r="14" ht="15.0" customHeight="1">
      <c r="A14" s="1"/>
      <c r="B14" s="1"/>
      <c r="C14" s="49"/>
      <c r="D14" s="57" t="s">
        <v>24</v>
      </c>
      <c r="E14" s="58" t="s">
        <v>25</v>
      </c>
      <c r="F14" s="59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14,importrange(""https://docs.google.com/spreadsheets/d/1ulhRlvPGI1WUeEVZ8MIP4kdzgi_Tpp8WaPpDZVXzD7o/edit#gid=0"",""$B$1:$CC$1""), 0))"),3364139.0)</f>
        <v>3364139</v>
      </c>
      <c r="G14" s="59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14,importrange(""https://docs.google.com/spreadsheets/d/1ulhRlvPGI1WUeEVZ8MIP4kdzgi_Tpp8WaPpDZVXzD7o/edit#gid=0"",""$B$1:$CC$1""), 0))"),3097096.02)</f>
        <v>3097096.02</v>
      </c>
      <c r="H14" s="59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D14,importrange(""https://docs.google.com/spreadsheets/d/1ulhRlvPGI1WUeEVZ8MIP4kdzgi_Tpp8WaPpDZVXzD7o/edit#gid=0"",""$B$1:$CC$1""), 0))"),3507879.73)</f>
        <v>3507879.73</v>
      </c>
      <c r="I14" s="59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D14,importrange(""https://docs.google.com/spreadsheets/d/1ulhRlvPGI1WUeEVZ8MIP4kdzgi_Tpp8WaPpDZVXzD7o/edit#gid=0"",""$B$1:$CC$1""), 0))"),241628.15)</f>
        <v>241628.15</v>
      </c>
      <c r="J14" s="59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D14,importrange(""https://docs.google.com/spreadsheets/d/1ulhRlvPGI1WUeEVZ8MIP4kdzgi_Tpp8WaPpDZVXzD7o/edit#gid=0"",""$B$1:$CC$1""), 0))"),295459.0)</f>
        <v>295459</v>
      </c>
      <c r="K14" s="60">
        <f t="shared" si="5"/>
        <v>0.222783852</v>
      </c>
      <c r="L14" s="56"/>
    </row>
    <row r="15" ht="15.0" customHeight="1">
      <c r="A15" s="1"/>
      <c r="B15" s="1"/>
      <c r="E15" s="61" t="s">
        <v>26</v>
      </c>
      <c r="F15" s="52"/>
      <c r="G15" s="52"/>
      <c r="H15" s="52"/>
      <c r="I15" s="52"/>
      <c r="J15" s="52"/>
      <c r="K15" s="52"/>
    </row>
    <row r="16">
      <c r="A16" s="1"/>
      <c r="B16" s="1"/>
      <c r="C16" s="62"/>
      <c r="D16" s="63" t="s">
        <v>27</v>
      </c>
      <c r="E16" s="64" t="s">
        <v>23</v>
      </c>
      <c r="F16" s="65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16,importrange(""https://docs.google.com/spreadsheets/d/1ulhRlvPGI1WUeEVZ8MIP4kdzgi_Tpp8WaPpDZVXzD7o/edit#gid=0"",""$B$1:$CC$1""), 0))"),43898.0)</f>
        <v>43898</v>
      </c>
      <c r="G16" s="65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16,importrange(""https://docs.google.com/spreadsheets/d/1ulhRlvPGI1WUeEVZ8MIP4kdzgi_Tpp8WaPpDZVXzD7o/edit#gid=0"",""$B$1:$CC$1""), 0))"),37424.0)</f>
        <v>37424</v>
      </c>
      <c r="H16" s="65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D16,importrange(""https://docs.google.com/spreadsheets/d/1ulhRlvPGI1WUeEVZ8MIP4kdzgi_Tpp8WaPpDZVXzD7o/edit#gid=0"",""$B$1:$CC$1""), 0))"),40389.0)</f>
        <v>40389</v>
      </c>
      <c r="I16" s="65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D16,importrange(""https://docs.google.com/spreadsheets/d/1ulhRlvPGI1WUeEVZ8MIP4kdzgi_Tpp8WaPpDZVXzD7o/edit#gid=0"",""$B$1:$CC$1""), 0))"),2655.0)</f>
        <v>2655</v>
      </c>
      <c r="J16" s="65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D16,importrange(""https://docs.google.com/spreadsheets/d/1ulhRlvPGI1WUeEVZ8MIP4kdzgi_Tpp8WaPpDZVXzD7o/edit#gid=0"",""$B$1:$CC$1""), 0))"),3349.0)</f>
        <v>3349</v>
      </c>
      <c r="K16" s="66">
        <f t="shared" ref="K16:K17" si="6">J16/I16-1</f>
        <v>0.261393597</v>
      </c>
      <c r="L16" s="56"/>
    </row>
    <row r="17">
      <c r="A17" s="1"/>
      <c r="B17" s="1"/>
      <c r="C17" s="62"/>
      <c r="D17" s="67" t="s">
        <v>28</v>
      </c>
      <c r="E17" s="68" t="s">
        <v>25</v>
      </c>
      <c r="F17" s="69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17,importrange(""https://docs.google.com/spreadsheets/d/1ulhRlvPGI1WUeEVZ8MIP4kdzgi_Tpp8WaPpDZVXzD7o/edit#gid=0"",""$B$1:$CC$1""), 0))"),2629302.0)</f>
        <v>2629302</v>
      </c>
      <c r="G17" s="69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17,importrange(""https://docs.google.com/spreadsheets/d/1ulhRlvPGI1WUeEVZ8MIP4kdzgi_Tpp8WaPpDZVXzD7o/edit#gid=0"",""$B$1:$CC$1""), 0))"),2579579.71)</f>
        <v>2579579.71</v>
      </c>
      <c r="H17" s="69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D17,importrange(""https://docs.google.com/spreadsheets/d/1ulhRlvPGI1WUeEVZ8MIP4kdzgi_Tpp8WaPpDZVXzD7o/edit#gid=0"",""$B$1:$CC$1""), 0))"),2787728.85)</f>
        <v>2787728.85</v>
      </c>
      <c r="I17" s="69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D17,importrange(""https://docs.google.com/spreadsheets/d/1ulhRlvPGI1WUeEVZ8MIP4kdzgi_Tpp8WaPpDZVXzD7o/edit#gid=0"",""$B$1:$CC$1""), 0))"),191436.46)</f>
        <v>191436.46</v>
      </c>
      <c r="J17" s="69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D17,importrange(""https://docs.google.com/spreadsheets/d/1ulhRlvPGI1WUeEVZ8MIP4kdzgi_Tpp8WaPpDZVXzD7o/edit#gid=0"",""$B$1:$CC$1""), 0))"),258609.0)</f>
        <v>258609</v>
      </c>
      <c r="K17" s="70">
        <f t="shared" si="6"/>
        <v>0.3508868687</v>
      </c>
      <c r="L17" s="56"/>
    </row>
    <row r="18">
      <c r="A18" s="1"/>
      <c r="B18" s="1"/>
      <c r="C18" s="62"/>
      <c r="D18" s="67"/>
      <c r="E18" s="61" t="s">
        <v>29</v>
      </c>
      <c r="F18" s="52"/>
      <c r="G18" s="52"/>
      <c r="H18" s="52"/>
      <c r="I18" s="52"/>
      <c r="J18" s="52"/>
      <c r="K18" s="71" t="s">
        <v>14</v>
      </c>
    </row>
    <row r="19">
      <c r="A19" s="1"/>
      <c r="B19" s="1"/>
      <c r="C19" s="62"/>
      <c r="D19" s="67"/>
      <c r="E19" s="29" t="s">
        <v>23</v>
      </c>
      <c r="F19" s="7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C20,importrange(""https://docs.google.com/spreadsheets/d/1ulhRlvPGI1WUeEVZ8MIP4kdzgi_Tpp8WaPpDZVXzD7o/edit#gid=0"",""$B$1:$CC$1""), 0))"),1082.0)</f>
        <v>1082</v>
      </c>
      <c r="G19" s="7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C20,importrange(""https://docs.google.com/spreadsheets/d/1ulhRlvPGI1WUeEVZ8MIP4kdzgi_Tpp8WaPpDZVXzD7o/edit#gid=0"",""$B$1:$CC$1""), 0))"),647.0)</f>
        <v>647</v>
      </c>
      <c r="H19" s="72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C20,importrange(""https://docs.google.com/spreadsheets/d/1ulhRlvPGI1WUeEVZ8MIP4kdzgi_Tpp8WaPpDZVXzD7o/edit#gid=0"",""$B$1:$CC$1""), 0))"),655.0)</f>
        <v>655</v>
      </c>
      <c r="I19" s="72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C20,importrange(""https://docs.google.com/spreadsheets/d/1ulhRlvPGI1WUeEVZ8MIP4kdzgi_Tpp8WaPpDZVXzD7o/edit#gid=0"",""$B$1:$CC$1""), 0))"),63.0)</f>
        <v>63</v>
      </c>
      <c r="J19" s="72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C20,importrange(""https://docs.google.com/spreadsheets/d/1ulhRlvPGI1WUeEVZ8MIP4kdzgi_Tpp8WaPpDZVXzD7o/edit#gid=0"",""$B$1:$CC$1""), 0))"),28.0)</f>
        <v>28</v>
      </c>
      <c r="K19" s="73">
        <f t="shared" ref="K19:K20" si="7">J19/I19-1</f>
        <v>-0.5555555556</v>
      </c>
      <c r="L19" s="56"/>
    </row>
    <row r="20">
      <c r="A20" s="1"/>
      <c r="B20" s="1"/>
      <c r="C20" s="63" t="s">
        <v>30</v>
      </c>
      <c r="D20" s="67" t="s">
        <v>31</v>
      </c>
      <c r="E20" s="74" t="s">
        <v>25</v>
      </c>
      <c r="F20" s="75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20,importrange(""https://docs.google.com/spreadsheets/d/1ulhRlvPGI1WUeEVZ8MIP4kdzgi_Tpp8WaPpDZVXzD7o/edit#gid=0"",""$B$1:$CC$1""), 0))"),662042.0)</f>
        <v>662042</v>
      </c>
      <c r="G20" s="75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20,importrange(""https://docs.google.com/spreadsheets/d/1ulhRlvPGI1WUeEVZ8MIP4kdzgi_Tpp8WaPpDZVXzD7o/edit#gid=0"",""$B$1:$CC$1""), 0))"),457983.69)</f>
        <v>457983.69</v>
      </c>
      <c r="H20" s="75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D20,importrange(""https://docs.google.com/spreadsheets/d/1ulhRlvPGI1WUeEVZ8MIP4kdzgi_Tpp8WaPpDZVXzD7o/edit#gid=0"",""$B$1:$CC$1""), 0))"),504324.42)</f>
        <v>504324.42</v>
      </c>
      <c r="I20" s="75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D20,importrange(""https://docs.google.com/spreadsheets/d/1ulhRlvPGI1WUeEVZ8MIP4kdzgi_Tpp8WaPpDZVXzD7o/edit#gid=0"",""$B$1:$CC$1""), 0))"),46414.0)</f>
        <v>46414</v>
      </c>
      <c r="J20" s="75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D20,importrange(""https://docs.google.com/spreadsheets/d/1ulhRlvPGI1WUeEVZ8MIP4kdzgi_Tpp8WaPpDZVXzD7o/edit#gid=0"",""$B$1:$CC$1""), 0))"),22929.0)</f>
        <v>22929</v>
      </c>
      <c r="K20" s="76">
        <f t="shared" si="7"/>
        <v>-0.5059895721</v>
      </c>
      <c r="L20" s="56"/>
    </row>
    <row r="21">
      <c r="A21" s="77"/>
      <c r="B21" s="1"/>
      <c r="E21" s="61" t="s">
        <v>32</v>
      </c>
      <c r="F21" s="52"/>
      <c r="G21" s="52"/>
      <c r="H21" s="52"/>
      <c r="I21" s="52"/>
      <c r="J21" s="52"/>
      <c r="K21" s="71" t="s">
        <v>14</v>
      </c>
    </row>
    <row r="22">
      <c r="A22" s="1"/>
      <c r="B22" s="1"/>
      <c r="C22" s="62"/>
      <c r="D22" s="78"/>
      <c r="E22" s="22" t="s">
        <v>23</v>
      </c>
      <c r="F22" s="79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0))"),5230.0)</f>
        <v>5230</v>
      </c>
      <c r="G22" s="79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0))"),4062.0)</f>
        <v>4062</v>
      </c>
      <c r="H22" s="79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0))"),6112.0)</f>
        <v>6112</v>
      </c>
      <c r="I22" s="79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0))"),242.0)</f>
        <v>242</v>
      </c>
      <c r="J22" s="79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0))"),364.0)</f>
        <v>364</v>
      </c>
      <c r="K22" s="80">
        <f t="shared" ref="K22:K23" si="8">J22/I22-1</f>
        <v>0.5041322314</v>
      </c>
      <c r="L22" s="56"/>
    </row>
    <row r="23">
      <c r="A23" s="1"/>
      <c r="B23" s="1"/>
      <c r="C23" s="63" t="s">
        <v>33</v>
      </c>
      <c r="D23" s="67" t="s">
        <v>34</v>
      </c>
      <c r="E23" s="22" t="s">
        <v>25</v>
      </c>
      <c r="F23" s="81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0))"),72795.0)</f>
        <v>72795</v>
      </c>
      <c r="G23" s="81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0))"),59532.62)</f>
        <v>59532.62</v>
      </c>
      <c r="H23" s="81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0))"),215826.46)</f>
        <v>215826.46</v>
      </c>
      <c r="I23" s="81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0))"),3777.69)</f>
        <v>3777.69</v>
      </c>
      <c r="J23" s="81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0))"),13921.0)</f>
        <v>13921</v>
      </c>
      <c r="K23" s="80">
        <f t="shared" si="8"/>
        <v>2.685056212</v>
      </c>
      <c r="L23" s="56"/>
    </row>
    <row r="24">
      <c r="A24" s="1"/>
      <c r="B24" s="1"/>
      <c r="C24" s="1"/>
      <c r="D24" s="46"/>
      <c r="E24" s="82" t="s">
        <v>35</v>
      </c>
      <c r="F24" s="83"/>
      <c r="G24" s="48" t="str">
        <f>G2</f>
        <v>ene - dic 2021</v>
      </c>
      <c r="H24" s="36" t="s">
        <v>14</v>
      </c>
      <c r="I24" s="48" t="str">
        <f t="shared" ref="I24:J24" si="9">I2</f>
        <v>ene - ene 2022</v>
      </c>
      <c r="J24" s="48" t="str">
        <f t="shared" si="9"/>
        <v>ene - ene 2023</v>
      </c>
      <c r="K24" s="84" t="s">
        <v>7</v>
      </c>
    </row>
    <row r="25">
      <c r="A25" s="1"/>
      <c r="B25" s="1"/>
      <c r="C25" s="1"/>
      <c r="D25" s="49"/>
      <c r="E25" s="61" t="s">
        <v>36</v>
      </c>
      <c r="F25" s="85"/>
      <c r="G25" s="85"/>
      <c r="H25" s="85"/>
      <c r="I25" s="86"/>
      <c r="J25" s="52"/>
      <c r="K25" s="71" t="s">
        <v>14</v>
      </c>
    </row>
    <row r="26">
      <c r="A26" s="1"/>
      <c r="B26" s="1"/>
      <c r="C26" s="1"/>
      <c r="D26" s="49"/>
      <c r="E26" s="87" t="s">
        <v>37</v>
      </c>
      <c r="F26" s="88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26,importrange(""https://docs.google.com/spreadsheets/d/1ulhRlvPGI1WUeEVZ8MIP4kdzgi_Tpp8WaPpDZVXzD7o/edit#gid=0"",""$B$1:$CC$1""), 0))"),41798.0)</f>
        <v>41798</v>
      </c>
      <c r="G26" s="88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26,importrange(""https://docs.google.com/spreadsheets/d/1ulhRlvPGI1WUeEVZ8MIP4kdzgi_Tpp8WaPpDZVXzD7o/edit#gid=0"",""$B$1:$CC$1""), 0))"),43560.0)</f>
        <v>43560</v>
      </c>
      <c r="H26" s="89" t="s">
        <v>14</v>
      </c>
      <c r="I26" s="90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26,importrange(""https://docs.google.com/spreadsheets/d/1ulhRlvPGI1WUeEVZ8MIP4kdzgi_Tpp8WaPpDZVXzD7o/edit#gid=0"",""$B$1:$CC$1""), 0))"),43708.0)</f>
        <v>43708</v>
      </c>
      <c r="J26" s="72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26,importrange(""https://docs.google.com/spreadsheets/d/1ulhRlvPGI1WUeEVZ8MIP4kdzgi_Tpp8WaPpDZVXzD7o/edit#gid=0"",""$B$1:$CC$1""), 0))"),44759.0)</f>
        <v>44759</v>
      </c>
      <c r="K26" s="20">
        <f t="shared" ref="K26:K27" si="10">J26/I26-1</f>
        <v>0.02404594125</v>
      </c>
    </row>
    <row r="27">
      <c r="A27" s="1"/>
      <c r="B27" s="1"/>
      <c r="C27" s="1"/>
      <c r="D27" s="91"/>
      <c r="E27" s="92" t="s">
        <v>38</v>
      </c>
      <c r="F27" s="93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27,importrange(""https://docs.google.com/spreadsheets/d/1ulhRlvPGI1WUeEVZ8MIP4kdzgi_Tpp8WaPpDZVXzD7o/edit#gid=0"",""$B$1:$CC$1""), 0))"),519990.0)</f>
        <v>519990</v>
      </c>
      <c r="G27" s="93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27,importrange(""https://docs.google.com/spreadsheets/d/1ulhRlvPGI1WUeEVZ8MIP4kdzgi_Tpp8WaPpDZVXzD7o/edit#gid=0"",""$B$1:$CC$1""), 0))"),707620.81447)</f>
        <v>707620.8145</v>
      </c>
      <c r="H27" s="94" t="s">
        <v>14</v>
      </c>
      <c r="I27" s="95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27,importrange(""https://docs.google.com/spreadsheets/d/1ulhRlvPGI1WUeEVZ8MIP4kdzgi_Tpp8WaPpDZVXzD7o/edit#gid=0"",""$B$1:$CC$1""), 0))"),720051.84)</f>
        <v>720051.84</v>
      </c>
      <c r="J27" s="96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27,importrange(""https://docs.google.com/spreadsheets/d/1ulhRlvPGI1WUeEVZ8MIP4kdzgi_Tpp8WaPpDZVXzD7o/edit#gid=0"",""$B$1:$CC$1""), 0))"),815867.834)</f>
        <v>815867.834</v>
      </c>
      <c r="K27" s="97">
        <f t="shared" si="10"/>
        <v>0.1330681885</v>
      </c>
    </row>
    <row r="28">
      <c r="A28" s="1"/>
      <c r="B28" s="1"/>
      <c r="C28" s="1"/>
      <c r="D28" s="98"/>
      <c r="E28" s="61" t="s">
        <v>39</v>
      </c>
      <c r="F28" s="85"/>
      <c r="G28" s="85"/>
      <c r="H28" s="85"/>
      <c r="I28" s="86"/>
      <c r="J28" s="52"/>
      <c r="K28" s="71" t="s">
        <v>14</v>
      </c>
    </row>
    <row r="29">
      <c r="A29" s="1"/>
      <c r="B29" s="1"/>
      <c r="C29" s="1"/>
      <c r="D29" s="87" t="s">
        <v>40</v>
      </c>
      <c r="E29" s="29" t="s">
        <v>41</v>
      </c>
      <c r="F29" s="88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29,importrange(""https://docs.google.com/spreadsheets/d/1ulhRlvPGI1WUeEVZ8MIP4kdzgi_Tpp8WaPpDZVXzD7o/edit#gid=0"",""$B$1:$CC$1""), 0))"),221307.0)</f>
        <v>221307</v>
      </c>
      <c r="G29" s="88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29,importrange(""https://docs.google.com/spreadsheets/d/1ulhRlvPGI1WUeEVZ8MIP4kdzgi_Tpp8WaPpDZVXzD7o/edit#gid=0"",""$B$1:$CC$1""), 0))"),243654.0)</f>
        <v>243654</v>
      </c>
      <c r="H29" s="89" t="s">
        <v>14</v>
      </c>
      <c r="I29" s="72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D29,importrange(""https://docs.google.com/spreadsheets/d/1ulhRlvPGI1WUeEVZ8MIP4kdzgi_Tpp8WaPpDZVXzD7o/edit#gid=0"",""$B$1:$CC$1""), 0))"),16849.0)</f>
        <v>16849</v>
      </c>
      <c r="J29" s="72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D29,importrange(""https://docs.google.com/spreadsheets/d/1ulhRlvPGI1WUeEVZ8MIP4kdzgi_Tpp8WaPpDZVXzD7o/edit#gid=0"",""$B$1:$CC$1""), 0))"),13477.0)</f>
        <v>13477</v>
      </c>
      <c r="K29" s="73">
        <f t="shared" ref="K29:K30" si="11">J29/I29-1</f>
        <v>-0.2001305715</v>
      </c>
    </row>
    <row r="30">
      <c r="A30" s="1"/>
      <c r="B30" s="1"/>
      <c r="C30" s="1"/>
      <c r="D30" s="99" t="s">
        <v>42</v>
      </c>
      <c r="E30" s="22" t="s">
        <v>43</v>
      </c>
      <c r="F30" s="100" t="str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$D30,importrange(""https://docs.google.com/spreadsheets/d/1ulhRlvPGI1WUeEVZ8MIP4kdzgi_Tpp8WaPpDZVXzD7o/edit#gid=0"",""$B$1:$CE$1""), 0))"),"#N/A")</f>
        <v>#N/A</v>
      </c>
      <c r="G30" s="100">
        <f>IFERROR(__xludf.DUMMYFUNCTION("index( importrange(""https://docs.google.com/spreadsheets/d/1ulhRlvPGI1WUeEVZ8MIP4kdzgi_Tpp8WaPpDZVXzD7o/edit#gid=0"",""$B$1:$ED$500""),match(G$2,importrange(""https://docs.google.com/spreadsheets/d/1ulhRlvPGI1WUeEVZ8MIP4kdzgi_Tpp8WaPpDZVXzD7o/edit#gid=0"&amp;""",""$B$1:$B$500""),0),match($D30,importrange(""https://docs.google.com/spreadsheets/d/1ulhRlvPGI1WUeEVZ8MIP4kdzgi_Tpp8WaPpDZVXzD7o/edit#gid=0"",""$B$1:$ED$1""), 0))"),1310473.53726)</f>
        <v>1310473.537</v>
      </c>
      <c r="H30" s="101" t="s">
        <v>14</v>
      </c>
      <c r="I30" s="81">
        <f>IFERROR(__xludf.DUMMYFUNCTION("index( importrange(""https://docs.google.com/spreadsheets/d/1ulhRlvPGI1WUeEVZ8MIP4kdzgi_Tpp8WaPpDZVXzD7o/edit#gid=0"",""$B$1:$ED$500""),match(I$2,importrange(""https://docs.google.com/spreadsheets/d/1ulhRlvPGI1WUeEVZ8MIP4kdzgi_Tpp8WaPpDZVXzD7o/edit#gid=0"&amp;""",""$B$1:$B$500""),0),match($D30,importrange(""https://docs.google.com/spreadsheets/d/1ulhRlvPGI1WUeEVZ8MIP4kdzgi_Tpp8WaPpDZVXzD7o/edit#gid=0"",""$B$1:$ED$1""), 0))"),89135.92787999999)</f>
        <v>89135.92788</v>
      </c>
      <c r="J30" s="81">
        <f>IFERROR(__xludf.DUMMYFUNCTION("index( importrange(""https://docs.google.com/spreadsheets/d/1ulhRlvPGI1WUeEVZ8MIP4kdzgi_Tpp8WaPpDZVXzD7o/edit#gid=0"",""$B$1:$ED$500""),match(J$2,importrange(""https://docs.google.com/spreadsheets/d/1ulhRlvPGI1WUeEVZ8MIP4kdzgi_Tpp8WaPpDZVXzD7o/edit#gid=0"&amp;""",""$B$1:$B$500""),0),match($D30,importrange(""https://docs.google.com/spreadsheets/d/1ulhRlvPGI1WUeEVZ8MIP4kdzgi_Tpp8WaPpDZVXzD7o/edit#gid=0"",""$B$1:$ED$1""), 0))"),72375.75363)</f>
        <v>72375.75363</v>
      </c>
      <c r="K30" s="80">
        <f t="shared" si="11"/>
        <v>-0.1880293912</v>
      </c>
    </row>
    <row r="31">
      <c r="A31" s="1"/>
      <c r="B31" s="1"/>
      <c r="C31" s="1"/>
      <c r="D31" s="46"/>
      <c r="E31" s="82" t="s">
        <v>44</v>
      </c>
      <c r="F31" s="83"/>
      <c r="G31" s="48" t="str">
        <f t="shared" ref="G31:J31" si="12">G2</f>
        <v>ene - dic 2021</v>
      </c>
      <c r="H31" s="48" t="str">
        <f t="shared" si="12"/>
        <v>ene - dic 2022</v>
      </c>
      <c r="I31" s="48" t="str">
        <f t="shared" si="12"/>
        <v>ene - ene 2022</v>
      </c>
      <c r="J31" s="48" t="str">
        <f t="shared" si="12"/>
        <v>ene - ene 2023</v>
      </c>
      <c r="K31" s="48" t="s">
        <v>7</v>
      </c>
    </row>
    <row r="32">
      <c r="A32" s="1"/>
      <c r="B32" s="1"/>
      <c r="C32" s="1"/>
      <c r="D32" s="49"/>
      <c r="E32" s="102" t="s">
        <v>45</v>
      </c>
      <c r="F32" s="103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32,importrange(""https://docs.google.com/spreadsheets/d/1ulhRlvPGI1WUeEVZ8MIP4kdzgi_Tpp8WaPpDZVXzD7o/edit#gid=0"",""$B$1:$CC$1""), 0))"),3489994.0)</f>
        <v>3489994</v>
      </c>
      <c r="G32" s="103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32,importrange(""https://docs.google.com/spreadsheets/d/1ulhRlvPGI1WUeEVZ8MIP4kdzgi_Tpp8WaPpDZVXzD7o/edit#gid=0"",""$B$1:$CC$1""), 0))"),3712464.0)</f>
        <v>3712464</v>
      </c>
      <c r="H32" s="103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E32,importrange(""https://docs.google.com/spreadsheets/d/1ulhRlvPGI1WUeEVZ8MIP4kdzgi_Tpp8WaPpDZVXzD7o/edit#gid=0"",""$B$1:$CC$1""), 0))"),4104184.0)</f>
        <v>4104184</v>
      </c>
      <c r="I32" s="104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32,importrange(""https://docs.google.com/spreadsheets/d/1ulhRlvPGI1WUeEVZ8MIP4kdzgi_Tpp8WaPpDZVXzD7o/edit#gid=0"",""$B$1:$CC$1""), 0))"),364719.0)</f>
        <v>364719</v>
      </c>
      <c r="J32" s="105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32,importrange(""https://docs.google.com/spreadsheets/d/1ulhRlvPGI1WUeEVZ8MIP4kdzgi_Tpp8WaPpDZVXzD7o/edit#gid=0"",""$B$1:$CC$1""), 0))"),370375.0)</f>
        <v>370375</v>
      </c>
      <c r="K32" s="55">
        <f t="shared" ref="K32:K33" si="13">J32/I32-1</f>
        <v>0.01550782932</v>
      </c>
      <c r="L32" s="56"/>
    </row>
    <row r="33">
      <c r="A33" s="1"/>
      <c r="B33" s="1"/>
      <c r="C33" s="1"/>
      <c r="D33" s="91"/>
      <c r="E33" s="106" t="s">
        <v>46</v>
      </c>
      <c r="F33" s="107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33,importrange(""https://docs.google.com/spreadsheets/d/1ulhRlvPGI1WUeEVZ8MIP4kdzgi_Tpp8WaPpDZVXzD7o/edit#gid=0"",""$B$1:$CC$1""), 0))"),281686.0)</f>
        <v>281686</v>
      </c>
      <c r="G33" s="107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33,importrange(""https://docs.google.com/spreadsheets/d/1ulhRlvPGI1WUeEVZ8MIP4kdzgi_Tpp8WaPpDZVXzD7o/edit#gid=0"",""$B$1:$CC$1""), 0))"),304209.0)</f>
        <v>304209</v>
      </c>
      <c r="H33" s="107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E33,importrange(""https://docs.google.com/spreadsheets/d/1ulhRlvPGI1WUeEVZ8MIP4kdzgi_Tpp8WaPpDZVXzD7o/edit#gid=0"",""$B$1:$CC$1""), 0))"),354722.0)</f>
        <v>354722</v>
      </c>
      <c r="I33" s="108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33,importrange(""https://docs.google.com/spreadsheets/d/1ulhRlvPGI1WUeEVZ8MIP4kdzgi_Tpp8WaPpDZVXzD7o/edit#gid=0"",""$B$1:$CC$1""), 0))"),45177.0)</f>
        <v>45177</v>
      </c>
      <c r="J33" s="109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33,importrange(""https://docs.google.com/spreadsheets/d/1ulhRlvPGI1WUeEVZ8MIP4kdzgi_Tpp8WaPpDZVXzD7o/edit#gid=0"",""$B$1:$CC$1""), 0))"),36526.0)</f>
        <v>36526</v>
      </c>
      <c r="K33" s="110">
        <f t="shared" si="13"/>
        <v>-0.1914912455</v>
      </c>
      <c r="L33" s="56"/>
    </row>
    <row r="34">
      <c r="A34" s="1"/>
      <c r="B34" s="1"/>
      <c r="C34" s="1"/>
      <c r="D34" s="111"/>
      <c r="E34" s="61" t="s">
        <v>47</v>
      </c>
      <c r="F34" s="85"/>
      <c r="G34" s="85"/>
      <c r="H34" s="85"/>
      <c r="I34" s="86"/>
      <c r="J34" s="52"/>
      <c r="K34" s="71" t="s">
        <v>14</v>
      </c>
    </row>
    <row r="35">
      <c r="A35" s="1"/>
      <c r="B35" s="1"/>
      <c r="C35" s="1"/>
      <c r="D35" s="111"/>
      <c r="E35" s="112" t="s">
        <v>48</v>
      </c>
      <c r="F35" s="113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35,importrange(""https://docs.google.com/spreadsheets/d/1ulhRlvPGI1WUeEVZ8MIP4kdzgi_Tpp8WaPpDZVXzD7o/edit#gid=0"",""$B$1:$CC$1""), 0))"),3390412.0)</f>
        <v>3390412</v>
      </c>
      <c r="G35" s="113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35,importrange(""https://docs.google.com/spreadsheets/d/1ulhRlvPGI1WUeEVZ8MIP4kdzgi_Tpp8WaPpDZVXzD7o/edit#gid=0"",""$B$1:$CC$1""), 0))"),3640475.7935)</f>
        <v>3640475.794</v>
      </c>
      <c r="H35" s="113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E35,importrange(""https://docs.google.com/spreadsheets/d/1ulhRlvPGI1WUeEVZ8MIP4kdzgi_Tpp8WaPpDZVXzD7o/edit#gid=0"",""$B$1:$CC$1""), 0))"),4002785.0)</f>
        <v>4002785</v>
      </c>
      <c r="I35" s="114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35,importrange(""https://docs.google.com/spreadsheets/d/1ulhRlvPGI1WUeEVZ8MIP4kdzgi_Tpp8WaPpDZVXzD7o/edit#gid=0"",""$B$1:$CC$1""), 0))"),356684.0)</f>
        <v>356684</v>
      </c>
      <c r="J35" s="115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35,importrange(""https://docs.google.com/spreadsheets/d/1ulhRlvPGI1WUeEVZ8MIP4kdzgi_Tpp8WaPpDZVXzD7o/edit#gid=0"",""$B$1:$CC$1""), 0))"),361014.0)</f>
        <v>361014</v>
      </c>
      <c r="K35" s="73">
        <f t="shared" ref="K35:K36" si="14">J35/I35-1</f>
        <v>0.01213959695</v>
      </c>
      <c r="L35" s="56"/>
    </row>
    <row r="36">
      <c r="A36" s="1"/>
      <c r="B36" s="1"/>
      <c r="C36" s="1"/>
      <c r="D36" s="116"/>
      <c r="E36" s="117" t="s">
        <v>49</v>
      </c>
      <c r="F36" s="93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36,importrange(""https://docs.google.com/spreadsheets/d/1ulhRlvPGI1WUeEVZ8MIP4kdzgi_Tpp8WaPpDZVXzD7o/edit#gid=0"",""$B$1:$CC$1""), 0))"),256792.0)</f>
        <v>256792</v>
      </c>
      <c r="G36" s="93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36,importrange(""https://docs.google.com/spreadsheets/d/1ulhRlvPGI1WUeEVZ8MIP4kdzgi_Tpp8WaPpDZVXzD7o/edit#gid=0"",""$B$1:$CC$1""), 0))"),303167.4479)</f>
        <v>303167.4479</v>
      </c>
      <c r="H36" s="93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E36,importrange(""https://docs.google.com/spreadsheets/d/1ulhRlvPGI1WUeEVZ8MIP4kdzgi_Tpp8WaPpDZVXzD7o/edit#gid=0"",""$B$1:$CC$1""), 0))"),328728.0)</f>
        <v>328728</v>
      </c>
      <c r="I36" s="118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36,importrange(""https://docs.google.com/spreadsheets/d/1ulhRlvPGI1WUeEVZ8MIP4kdzgi_Tpp8WaPpDZVXzD7o/edit#gid=0"",""$B$1:$CC$1""), 0))"),43792.0)</f>
        <v>43792</v>
      </c>
      <c r="J36" s="96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36,importrange(""https://docs.google.com/spreadsheets/d/1ulhRlvPGI1WUeEVZ8MIP4kdzgi_Tpp8WaPpDZVXzD7o/edit#gid=0"",""$B$1:$CC$1""), 0))"),34143.0)</f>
        <v>34143</v>
      </c>
      <c r="K36" s="97">
        <f t="shared" si="14"/>
        <v>-0.2203370479</v>
      </c>
      <c r="L36" s="56"/>
    </row>
    <row r="37">
      <c r="A37" s="1"/>
      <c r="B37" s="1"/>
      <c r="C37" s="1"/>
      <c r="D37" s="111"/>
      <c r="E37" s="61" t="s">
        <v>50</v>
      </c>
      <c r="F37" s="85"/>
      <c r="G37" s="85"/>
      <c r="H37" s="85"/>
      <c r="I37" s="86"/>
      <c r="J37" s="52"/>
      <c r="K37" s="71" t="s">
        <v>14</v>
      </c>
    </row>
    <row r="38">
      <c r="A38" s="1"/>
      <c r="B38" s="1"/>
      <c r="C38" s="1"/>
      <c r="D38" s="111"/>
      <c r="E38" s="112" t="s">
        <v>51</v>
      </c>
      <c r="F38" s="113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0))"),52126.0)</f>
        <v>52126</v>
      </c>
      <c r="G38" s="113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0))"),42935.9638)</f>
        <v>42935.9638</v>
      </c>
      <c r="H38" s="113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0))"),51549.0)</f>
        <v>51549</v>
      </c>
      <c r="I38" s="114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0))"),4081.0)</f>
        <v>4081</v>
      </c>
      <c r="J38" s="115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0))"),4682.0)</f>
        <v>4682</v>
      </c>
      <c r="K38" s="73">
        <f>J38/I38-1</f>
        <v>0.1472678265</v>
      </c>
      <c r="L38" s="56"/>
    </row>
    <row r="39">
      <c r="A39" s="1"/>
      <c r="B39" s="1"/>
      <c r="C39" s="1"/>
      <c r="D39" s="116"/>
      <c r="E39" s="117" t="s">
        <v>52</v>
      </c>
      <c r="F39" s="93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0))"),16021.0)</f>
        <v>16021</v>
      </c>
      <c r="G39" s="93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0))"),8128.545)</f>
        <v>8128.545</v>
      </c>
      <c r="H39" s="93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0))"),14690.0)</f>
        <v>14690</v>
      </c>
      <c r="I39" s="118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0))"),1349.0)</f>
        <v>1349</v>
      </c>
      <c r="J39" s="96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0))"),1844.0)</f>
        <v>1844</v>
      </c>
      <c r="K39" s="97">
        <f>abs(J39/I39-1)</f>
        <v>0.3669384729</v>
      </c>
      <c r="L39" s="56"/>
    </row>
    <row r="40">
      <c r="A40" s="1"/>
      <c r="B40" s="1"/>
      <c r="C40" s="1"/>
      <c r="D40" s="111"/>
      <c r="E40" s="61" t="s">
        <v>53</v>
      </c>
      <c r="F40" s="85"/>
      <c r="G40" s="85"/>
      <c r="H40" s="85"/>
      <c r="I40" s="86"/>
      <c r="J40" s="52"/>
      <c r="K40" s="71" t="s">
        <v>14</v>
      </c>
    </row>
    <row r="41">
      <c r="A41" s="1"/>
      <c r="B41" s="1"/>
      <c r="C41" s="1"/>
      <c r="D41" s="111"/>
      <c r="E41" s="112" t="s">
        <v>54</v>
      </c>
      <c r="F41" s="113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41,importrange(""https://docs.google.com/spreadsheets/d/1ulhRlvPGI1WUeEVZ8MIP4kdzgi_Tpp8WaPpDZVXzD7o/edit#gid=0"",""$B$1:$CC$1""), 0))"),46589.0)</f>
        <v>46589</v>
      </c>
      <c r="G41" s="113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41,importrange(""https://docs.google.com/spreadsheets/d/1ulhRlvPGI1WUeEVZ8MIP4kdzgi_Tpp8WaPpDZVXzD7o/edit#gid=0"",""$B$1:$CC$1""), 0))"),28410.46561)</f>
        <v>28410.46561</v>
      </c>
      <c r="H41" s="113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E41,importrange(""https://docs.google.com/spreadsheets/d/1ulhRlvPGI1WUeEVZ8MIP4kdzgi_Tpp8WaPpDZVXzD7o/edit#gid=0"",""$B$1:$CC$1""), 0))"),48953.0)</f>
        <v>48953</v>
      </c>
      <c r="I41" s="114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41,importrange(""https://docs.google.com/spreadsheets/d/1ulhRlvPGI1WUeEVZ8MIP4kdzgi_Tpp8WaPpDZVXzD7o/edit#gid=0"",""$B$1:$CC$1""), 0))"),3817.0)</f>
        <v>3817</v>
      </c>
      <c r="J41" s="115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41,importrange(""https://docs.google.com/spreadsheets/d/1ulhRlvPGI1WUeEVZ8MIP4kdzgi_Tpp8WaPpDZVXzD7o/edit#gid=0"",""$B$1:$CC$1""), 0))"),4483.0)</f>
        <v>4483</v>
      </c>
      <c r="K41" s="73">
        <f>J41/I41-1</f>
        <v>0.1744825779</v>
      </c>
      <c r="L41" s="56"/>
    </row>
    <row r="42">
      <c r="A42" s="1"/>
      <c r="B42" s="1"/>
      <c r="C42" s="1"/>
      <c r="D42" s="116"/>
      <c r="E42" s="117" t="s">
        <v>55</v>
      </c>
      <c r="F42" s="93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42,importrange(""https://docs.google.com/spreadsheets/d/1ulhRlvPGI1WUeEVZ8MIP4kdzgi_Tpp8WaPpDZVXzD7o/edit#gid=0"",""$B$1:$CC$1""), 0))"),12566.0)</f>
        <v>12566</v>
      </c>
      <c r="G42" s="93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42,importrange(""https://docs.google.com/spreadsheets/d/1ulhRlvPGI1WUeEVZ8MIP4kdzgi_Tpp8WaPpDZVXzD7o/edit#gid=0"",""$B$1:$CC$1""), 0))"),-2869.73998)</f>
        <v>-2869.73998</v>
      </c>
      <c r="H42" s="93">
        <f>IFERROR(__xludf.DUMMYFUNCTION("index( importrange(""https://docs.google.com/spreadsheets/d/1ulhRlvPGI1WUeEVZ8MIP4kdzgi_Tpp8WaPpDZVXzD7o/edit#gid=0"",""$B$1:$CC$500""),match(H$2,importrange(""https://docs.google.com/spreadsheets/d/1ulhRlvPGI1WUeEVZ8MIP4kdzgi_Tpp8WaPpDZVXzD7o/edit#gid=0"&amp;""",""$B$1:$B$500""),0),match($E42,importrange(""https://docs.google.com/spreadsheets/d/1ulhRlvPGI1WUeEVZ8MIP4kdzgi_Tpp8WaPpDZVXzD7o/edit#gid=0"",""$B$1:$CC$1""), 0))"),12095.0)</f>
        <v>12095</v>
      </c>
      <c r="I42" s="118">
        <f>IFERROR(__xludf.DUMMYFUNCTION("index( importrange(""https://docs.google.com/spreadsheets/d/1ulhRlvPGI1WUeEVZ8MIP4kdzgi_Tpp8WaPpDZVXzD7o/edit#gid=0"",""$B$1:$CC$500""),match(I$2,importrange(""https://docs.google.com/spreadsheets/d/1ulhRlvPGI1WUeEVZ8MIP4kdzgi_Tpp8WaPpDZVXzD7o/edit#gid=0"&amp;""",""$B$1:$B$500""),0),match($E42,importrange(""https://docs.google.com/spreadsheets/d/1ulhRlvPGI1WUeEVZ8MIP4kdzgi_Tpp8WaPpDZVXzD7o/edit#gid=0"",""$B$1:$CC$1""), 0))"),294.0)</f>
        <v>294</v>
      </c>
      <c r="J42" s="96">
        <f>IFERROR(__xludf.DUMMYFUNCTION("index( importrange(""https://docs.google.com/spreadsheets/d/1ulhRlvPGI1WUeEVZ8MIP4kdzgi_Tpp8WaPpDZVXzD7o/edit#gid=0"",""$B$1:$CC$500""),match(J$2,importrange(""https://docs.google.com/spreadsheets/d/1ulhRlvPGI1WUeEVZ8MIP4kdzgi_Tpp8WaPpDZVXzD7o/edit#gid=0"&amp;""",""$B$1:$B$500""),0),match($E42,importrange(""https://docs.google.com/spreadsheets/d/1ulhRlvPGI1WUeEVZ8MIP4kdzgi_Tpp8WaPpDZVXzD7o/edit#gid=0"",""$B$1:$CC$1""), 0))"),790.0)</f>
        <v>790</v>
      </c>
      <c r="K42" s="97">
        <f>abs(J42/I42-1)</f>
        <v>1.68707483</v>
      </c>
      <c r="L42" s="56"/>
    </row>
    <row r="43" ht="12.75" customHeight="1">
      <c r="A43" s="1"/>
      <c r="C43" s="1"/>
      <c r="E43" s="119" t="s">
        <v>14</v>
      </c>
    </row>
    <row r="44" ht="12.75" customHeight="1">
      <c r="A44" s="1"/>
      <c r="C44" s="1"/>
      <c r="E44" s="120" t="s">
        <v>14</v>
      </c>
    </row>
    <row r="45" ht="12.75" customHeight="1">
      <c r="A45" s="1"/>
      <c r="C45" s="1"/>
      <c r="E45" s="121"/>
    </row>
    <row r="46" ht="12.75" customHeight="1">
      <c r="A46" s="1"/>
      <c r="C46" s="1"/>
      <c r="E46" s="122"/>
    </row>
    <row r="47">
      <c r="A47" s="1"/>
      <c r="C47" s="1"/>
    </row>
    <row r="48">
      <c r="A48" s="1"/>
    </row>
    <row r="49">
      <c r="A49" s="1"/>
    </row>
    <row r="50">
      <c r="A50" s="1"/>
    </row>
    <row r="51">
      <c r="A51" s="1"/>
    </row>
    <row r="52">
      <c r="A52" s="1"/>
    </row>
    <row r="53">
      <c r="A53" s="1"/>
    </row>
    <row r="54">
      <c r="A54" s="1"/>
    </row>
    <row r="55">
      <c r="A55" s="123"/>
    </row>
    <row r="56">
      <c r="A56" s="1"/>
    </row>
    <row r="57">
      <c r="A57" s="1"/>
    </row>
    <row r="58">
      <c r="A58" s="1"/>
    </row>
    <row r="59">
      <c r="A59" s="1"/>
    </row>
    <row r="60">
      <c r="A60" s="1"/>
    </row>
    <row r="61">
      <c r="A61" s="1"/>
    </row>
    <row r="62">
      <c r="A62" s="1"/>
    </row>
    <row r="63">
      <c r="A63" s="1"/>
    </row>
    <row r="64">
      <c r="A64" s="1"/>
    </row>
    <row r="65">
      <c r="A65" s="1"/>
    </row>
    <row r="66">
      <c r="A66" s="1"/>
    </row>
    <row r="67">
      <c r="A67" s="1"/>
    </row>
    <row r="68">
      <c r="A68" s="1"/>
    </row>
    <row r="69">
      <c r="A69" s="1"/>
    </row>
    <row r="70">
      <c r="A70" s="1"/>
    </row>
    <row r="71">
      <c r="A71" s="1"/>
    </row>
    <row r="72">
      <c r="A72" s="1"/>
    </row>
    <row r="73">
      <c r="A73" s="1"/>
    </row>
    <row r="74">
      <c r="A74" s="1"/>
    </row>
    <row r="75">
      <c r="A75" s="1"/>
    </row>
    <row r="76">
      <c r="A76" s="1"/>
    </row>
    <row r="77">
      <c r="A77" s="1"/>
    </row>
    <row r="78">
      <c r="A78" s="1"/>
    </row>
    <row r="79">
      <c r="A79" s="1"/>
    </row>
    <row r="80">
      <c r="A80" s="1"/>
    </row>
    <row r="81">
      <c r="A81" s="1"/>
    </row>
    <row r="82">
      <c r="A82" s="1"/>
    </row>
    <row r="83">
      <c r="A83" s="1"/>
    </row>
    <row r="84">
      <c r="A84" s="1"/>
    </row>
    <row r="85">
      <c r="A85" s="1"/>
    </row>
    <row r="86">
      <c r="A86" s="1"/>
    </row>
    <row r="87">
      <c r="A87" s="1"/>
    </row>
    <row r="88">
      <c r="A88" s="1"/>
    </row>
    <row r="89">
      <c r="A89" s="1"/>
    </row>
    <row r="90">
      <c r="A90" s="1"/>
    </row>
    <row r="91">
      <c r="A91" s="1"/>
    </row>
    <row r="92">
      <c r="A92" s="1"/>
    </row>
    <row r="93">
      <c r="A93" s="1"/>
    </row>
    <row r="94">
      <c r="A94" s="1"/>
    </row>
    <row r="95">
      <c r="A95" s="1"/>
    </row>
    <row r="96">
      <c r="A96" s="1"/>
    </row>
    <row r="97">
      <c r="A97" s="1"/>
    </row>
    <row r="98">
      <c r="A98" s="1"/>
    </row>
    <row r="99">
      <c r="A99" s="1"/>
    </row>
    <row r="100">
      <c r="A100" s="1"/>
    </row>
    <row r="101">
      <c r="A101" s="1"/>
    </row>
    <row r="102">
      <c r="A102" s="1"/>
    </row>
    <row r="103">
      <c r="A103" s="1"/>
    </row>
    <row r="104">
      <c r="A104" s="1"/>
    </row>
    <row r="105">
      <c r="A105" s="1"/>
    </row>
    <row r="106">
      <c r="A106" s="1"/>
    </row>
    <row r="107">
      <c r="A107" s="1"/>
    </row>
    <row r="108">
      <c r="A108" s="1"/>
    </row>
    <row r="109">
      <c r="A109" s="1"/>
    </row>
    <row r="110">
      <c r="A110" s="1"/>
    </row>
    <row r="111">
      <c r="A111" s="1"/>
    </row>
    <row r="112">
      <c r="A112" s="1"/>
    </row>
    <row r="113">
      <c r="A113" s="1"/>
    </row>
    <row r="114">
      <c r="A114" s="1"/>
    </row>
    <row r="115">
      <c r="A115" s="1"/>
    </row>
    <row r="116">
      <c r="A116" s="1"/>
    </row>
    <row r="117">
      <c r="A117" s="1"/>
    </row>
    <row r="118">
      <c r="A118" s="1"/>
    </row>
    <row r="119">
      <c r="A119" s="1"/>
    </row>
    <row r="120">
      <c r="A120" s="1"/>
    </row>
    <row r="121">
      <c r="A121" s="1"/>
    </row>
    <row r="122">
      <c r="A122" s="1"/>
    </row>
    <row r="123">
      <c r="A123" s="1"/>
    </row>
    <row r="124">
      <c r="A124" s="1"/>
    </row>
    <row r="125">
      <c r="A125" s="1"/>
    </row>
    <row r="126">
      <c r="A126" s="1"/>
    </row>
    <row r="127">
      <c r="A127" s="1"/>
    </row>
    <row r="128">
      <c r="A128" s="1"/>
    </row>
    <row r="129">
      <c r="A129" s="1"/>
    </row>
    <row r="130">
      <c r="A130" s="1"/>
    </row>
    <row r="131">
      <c r="A131" s="1"/>
    </row>
    <row r="132">
      <c r="A132" s="1"/>
    </row>
    <row r="133">
      <c r="A133" s="1"/>
    </row>
    <row r="134">
      <c r="A134" s="1"/>
    </row>
    <row r="135">
      <c r="A135" s="1"/>
    </row>
    <row r="136">
      <c r="A136" s="1"/>
    </row>
    <row r="137">
      <c r="A137" s="1"/>
    </row>
    <row r="138">
      <c r="A138" s="1"/>
    </row>
    <row r="139">
      <c r="A139" s="1"/>
    </row>
    <row r="140">
      <c r="A140" s="1"/>
    </row>
    <row r="141">
      <c r="A141" s="1"/>
    </row>
    <row r="142">
      <c r="A142" s="1"/>
    </row>
    <row r="143">
      <c r="A143" s="1"/>
    </row>
    <row r="144">
      <c r="A144" s="1"/>
    </row>
    <row r="145">
      <c r="A145" s="1"/>
    </row>
    <row r="146">
      <c r="A146" s="1"/>
    </row>
    <row r="147">
      <c r="A147" s="1"/>
    </row>
    <row r="148">
      <c r="A148" s="1"/>
    </row>
    <row r="149">
      <c r="A149" s="1"/>
    </row>
    <row r="150">
      <c r="A150" s="1"/>
    </row>
    <row r="151">
      <c r="A151" s="1"/>
    </row>
    <row r="152">
      <c r="A152" s="1"/>
    </row>
    <row r="153">
      <c r="A153" s="1"/>
    </row>
    <row r="154">
      <c r="A154" s="1"/>
    </row>
    <row r="155">
      <c r="A155" s="1"/>
    </row>
    <row r="156">
      <c r="A156" s="1"/>
    </row>
    <row r="157">
      <c r="A157" s="1"/>
    </row>
    <row r="158">
      <c r="A158" s="1"/>
    </row>
    <row r="159">
      <c r="A159" s="1"/>
    </row>
    <row r="160">
      <c r="A160" s="1"/>
    </row>
    <row r="161">
      <c r="A161" s="1"/>
    </row>
    <row r="162">
      <c r="A162" s="1"/>
    </row>
    <row r="163">
      <c r="A163" s="1"/>
    </row>
    <row r="164">
      <c r="A164" s="1"/>
    </row>
    <row r="165">
      <c r="A165" s="1"/>
    </row>
    <row r="166">
      <c r="A166" s="1"/>
    </row>
    <row r="167">
      <c r="A167" s="1"/>
    </row>
    <row r="168">
      <c r="A168" s="1"/>
    </row>
    <row r="169">
      <c r="A169" s="1"/>
    </row>
    <row r="170">
      <c r="A170" s="1"/>
    </row>
    <row r="171">
      <c r="A171" s="1"/>
    </row>
    <row r="172">
      <c r="A172" s="1"/>
    </row>
    <row r="173">
      <c r="A173" s="1"/>
    </row>
    <row r="174">
      <c r="A174" s="1"/>
    </row>
    <row r="175">
      <c r="A175" s="1"/>
    </row>
    <row r="176">
      <c r="A176" s="1"/>
    </row>
    <row r="177">
      <c r="A177" s="1"/>
    </row>
    <row r="178">
      <c r="A178" s="1"/>
    </row>
    <row r="179">
      <c r="A179" s="1"/>
    </row>
    <row r="180">
      <c r="A180" s="1"/>
    </row>
    <row r="181">
      <c r="A181" s="1"/>
    </row>
    <row r="182">
      <c r="A182" s="1"/>
    </row>
    <row r="183">
      <c r="A183" s="1"/>
    </row>
    <row r="184">
      <c r="A184" s="1"/>
    </row>
    <row r="185">
      <c r="A185" s="1"/>
    </row>
    <row r="186">
      <c r="A186" s="1"/>
    </row>
    <row r="187">
      <c r="A187" s="1"/>
    </row>
    <row r="188">
      <c r="A188" s="1"/>
    </row>
    <row r="189">
      <c r="A189" s="1"/>
    </row>
    <row r="190">
      <c r="A190" s="1"/>
    </row>
    <row r="191">
      <c r="A191" s="1"/>
    </row>
    <row r="192">
      <c r="A192" s="1"/>
    </row>
    <row r="193">
      <c r="A193" s="1"/>
    </row>
    <row r="194">
      <c r="A194" s="1"/>
    </row>
    <row r="195">
      <c r="A195" s="1"/>
    </row>
    <row r="196">
      <c r="A196" s="1"/>
    </row>
    <row r="197">
      <c r="A197" s="1"/>
    </row>
    <row r="198">
      <c r="A198" s="1"/>
    </row>
    <row r="199">
      <c r="A199" s="1"/>
    </row>
    <row r="200">
      <c r="A200" s="1"/>
    </row>
    <row r="201">
      <c r="A201" s="1"/>
    </row>
    <row r="202">
      <c r="A202" s="1"/>
    </row>
    <row r="203">
      <c r="A203" s="1"/>
    </row>
    <row r="204">
      <c r="A204" s="1"/>
    </row>
    <row r="205">
      <c r="A205" s="1"/>
    </row>
    <row r="206">
      <c r="A206" s="1"/>
    </row>
    <row r="207">
      <c r="A207" s="1"/>
    </row>
    <row r="208">
      <c r="A208" s="1"/>
    </row>
    <row r="209">
      <c r="A209" s="1"/>
    </row>
    <row r="210">
      <c r="A210" s="1"/>
    </row>
    <row r="211">
      <c r="A211" s="1"/>
    </row>
    <row r="212">
      <c r="A212" s="1"/>
    </row>
    <row r="213">
      <c r="A213" s="1"/>
    </row>
    <row r="214">
      <c r="A214" s="1"/>
    </row>
    <row r="215">
      <c r="A215" s="1"/>
    </row>
    <row r="216">
      <c r="A216" s="1"/>
    </row>
    <row r="217">
      <c r="A217" s="1"/>
    </row>
    <row r="218">
      <c r="A218" s="1"/>
    </row>
    <row r="219">
      <c r="A219" s="1"/>
    </row>
    <row r="220">
      <c r="A220" s="1"/>
    </row>
    <row r="221">
      <c r="A221" s="1"/>
    </row>
    <row r="222">
      <c r="A222" s="1"/>
    </row>
    <row r="223">
      <c r="A223" s="1"/>
    </row>
    <row r="224">
      <c r="A224" s="1"/>
    </row>
    <row r="225">
      <c r="A225" s="1"/>
    </row>
    <row r="226">
      <c r="A226" s="1"/>
    </row>
    <row r="227">
      <c r="A227" s="1"/>
    </row>
    <row r="228">
      <c r="A228" s="1"/>
    </row>
    <row r="229">
      <c r="A229" s="1"/>
    </row>
    <row r="230">
      <c r="A230" s="1"/>
    </row>
    <row r="231">
      <c r="A231" s="1"/>
    </row>
    <row r="232">
      <c r="A232" s="1"/>
    </row>
    <row r="233">
      <c r="A233" s="1"/>
    </row>
    <row r="234">
      <c r="A234" s="1"/>
    </row>
    <row r="235">
      <c r="A235" s="1"/>
    </row>
    <row r="236">
      <c r="A236" s="1"/>
    </row>
    <row r="237">
      <c r="A237" s="1"/>
    </row>
    <row r="238">
      <c r="A238" s="1"/>
    </row>
    <row r="239">
      <c r="A239" s="1"/>
    </row>
    <row r="240">
      <c r="A240" s="1"/>
    </row>
    <row r="241">
      <c r="A241" s="1"/>
    </row>
    <row r="242">
      <c r="A242" s="1"/>
    </row>
    <row r="243">
      <c r="A243" s="1"/>
    </row>
    <row r="244">
      <c r="A244" s="1"/>
    </row>
    <row r="245">
      <c r="A245" s="1"/>
    </row>
    <row r="246">
      <c r="A246" s="1"/>
    </row>
    <row r="247">
      <c r="A247" s="1"/>
    </row>
    <row r="248">
      <c r="A248" s="1"/>
    </row>
    <row r="249">
      <c r="A249" s="1"/>
    </row>
    <row r="250">
      <c r="A250" s="1"/>
    </row>
    <row r="251">
      <c r="A251" s="1"/>
    </row>
    <row r="252">
      <c r="A252" s="1"/>
    </row>
    <row r="253">
      <c r="A253" s="1"/>
    </row>
    <row r="254">
      <c r="A254" s="1"/>
    </row>
    <row r="255">
      <c r="A255" s="1"/>
    </row>
    <row r="256">
      <c r="A256" s="1"/>
    </row>
    <row r="257">
      <c r="A257" s="1"/>
    </row>
    <row r="258">
      <c r="A258" s="1"/>
    </row>
    <row r="259">
      <c r="A259" s="1"/>
    </row>
    <row r="260">
      <c r="A260" s="1"/>
    </row>
    <row r="261">
      <c r="A261" s="1"/>
    </row>
    <row r="262">
      <c r="A262" s="1"/>
    </row>
    <row r="263">
      <c r="A263" s="1"/>
    </row>
    <row r="264">
      <c r="A264" s="1"/>
    </row>
    <row r="265">
      <c r="A265" s="1"/>
    </row>
    <row r="266">
      <c r="A266" s="1"/>
    </row>
    <row r="267">
      <c r="A267" s="1"/>
    </row>
    <row r="268">
      <c r="A268" s="1"/>
    </row>
    <row r="269">
      <c r="A269" s="1"/>
    </row>
    <row r="270">
      <c r="A270" s="1"/>
    </row>
    <row r="271">
      <c r="A271" s="1"/>
    </row>
    <row r="272">
      <c r="A272" s="1"/>
    </row>
    <row r="273">
      <c r="A273" s="1"/>
    </row>
    <row r="274">
      <c r="A274" s="1"/>
    </row>
    <row r="275">
      <c r="A275" s="1"/>
    </row>
    <row r="276">
      <c r="A276" s="1"/>
    </row>
    <row r="277">
      <c r="A277" s="1"/>
    </row>
    <row r="278">
      <c r="A278" s="1"/>
    </row>
    <row r="279">
      <c r="A279" s="1"/>
    </row>
    <row r="280">
      <c r="A280" s="1"/>
    </row>
    <row r="281">
      <c r="A281" s="1"/>
    </row>
    <row r="282">
      <c r="A282" s="1"/>
    </row>
    <row r="283">
      <c r="A283" s="1"/>
    </row>
    <row r="284">
      <c r="A284" s="1"/>
    </row>
    <row r="285">
      <c r="A285" s="1"/>
    </row>
    <row r="286">
      <c r="A286" s="1"/>
    </row>
    <row r="287">
      <c r="A287" s="1"/>
    </row>
    <row r="288">
      <c r="A288" s="1"/>
    </row>
    <row r="289">
      <c r="A289" s="1"/>
    </row>
    <row r="290">
      <c r="A290" s="1"/>
    </row>
    <row r="291">
      <c r="A291" s="1"/>
    </row>
    <row r="292">
      <c r="A292" s="1"/>
    </row>
    <row r="293">
      <c r="A293" s="1"/>
    </row>
    <row r="294">
      <c r="A294" s="1"/>
    </row>
    <row r="295">
      <c r="A295" s="1"/>
    </row>
    <row r="296">
      <c r="A296" s="1"/>
    </row>
    <row r="297">
      <c r="A297" s="1"/>
    </row>
    <row r="298">
      <c r="A298" s="1"/>
    </row>
    <row r="299">
      <c r="A299" s="1"/>
    </row>
    <row r="300">
      <c r="A300" s="1"/>
    </row>
    <row r="301">
      <c r="A301" s="1"/>
    </row>
    <row r="302">
      <c r="A302" s="1"/>
    </row>
    <row r="303">
      <c r="A303" s="1"/>
    </row>
    <row r="304">
      <c r="A304" s="1"/>
    </row>
    <row r="305">
      <c r="A305" s="1"/>
    </row>
    <row r="306">
      <c r="A306" s="1"/>
    </row>
    <row r="307">
      <c r="A307" s="1"/>
    </row>
    <row r="308">
      <c r="A308" s="1"/>
    </row>
    <row r="309">
      <c r="A309" s="1"/>
    </row>
    <row r="310">
      <c r="A310" s="1"/>
    </row>
    <row r="311">
      <c r="A311" s="1"/>
    </row>
    <row r="312">
      <c r="A312" s="1"/>
    </row>
    <row r="313">
      <c r="A313" s="1"/>
    </row>
    <row r="314">
      <c r="A314" s="1"/>
    </row>
    <row r="315">
      <c r="A315" s="1"/>
    </row>
    <row r="316">
      <c r="A316" s="1"/>
    </row>
    <row r="317">
      <c r="A317" s="1"/>
    </row>
    <row r="318">
      <c r="A318" s="1"/>
    </row>
    <row r="319">
      <c r="A319" s="1"/>
    </row>
    <row r="320">
      <c r="A320" s="1"/>
    </row>
    <row r="321">
      <c r="A321" s="1"/>
    </row>
    <row r="322">
      <c r="A322" s="1"/>
    </row>
    <row r="323">
      <c r="A323" s="1"/>
    </row>
    <row r="324">
      <c r="A324" s="1"/>
    </row>
    <row r="325">
      <c r="A325" s="1"/>
    </row>
    <row r="326">
      <c r="A326" s="1"/>
    </row>
    <row r="327">
      <c r="A327" s="1"/>
    </row>
    <row r="328">
      <c r="A328" s="1"/>
    </row>
    <row r="329">
      <c r="A329" s="1"/>
    </row>
    <row r="330">
      <c r="A330" s="1"/>
    </row>
    <row r="331">
      <c r="A331" s="1"/>
    </row>
    <row r="332">
      <c r="A332" s="1"/>
    </row>
    <row r="333">
      <c r="A333" s="1"/>
    </row>
    <row r="334">
      <c r="A334" s="1"/>
    </row>
    <row r="335">
      <c r="A335" s="1"/>
    </row>
    <row r="336">
      <c r="A336" s="1"/>
    </row>
    <row r="337">
      <c r="A337" s="1"/>
    </row>
    <row r="338">
      <c r="A338" s="1"/>
    </row>
    <row r="339">
      <c r="A339" s="1"/>
    </row>
    <row r="340">
      <c r="A340" s="1"/>
    </row>
    <row r="341">
      <c r="A341" s="1"/>
    </row>
    <row r="342">
      <c r="A342" s="1"/>
    </row>
    <row r="343">
      <c r="A343" s="1"/>
    </row>
    <row r="344">
      <c r="A344" s="1"/>
    </row>
    <row r="345">
      <c r="A345" s="1"/>
    </row>
    <row r="346">
      <c r="A346" s="1"/>
    </row>
    <row r="347">
      <c r="A347" s="1"/>
    </row>
    <row r="348">
      <c r="A348" s="1"/>
    </row>
    <row r="349">
      <c r="A349" s="1"/>
    </row>
    <row r="350">
      <c r="A350" s="1"/>
    </row>
    <row r="351">
      <c r="A351" s="1"/>
    </row>
    <row r="352">
      <c r="A352" s="1"/>
    </row>
    <row r="353">
      <c r="A353" s="1"/>
    </row>
    <row r="354">
      <c r="A354" s="1"/>
    </row>
    <row r="355">
      <c r="A355" s="1"/>
    </row>
    <row r="356">
      <c r="A356" s="1"/>
    </row>
    <row r="357">
      <c r="A357" s="1"/>
    </row>
    <row r="358">
      <c r="A358" s="1"/>
    </row>
    <row r="359">
      <c r="A359" s="1"/>
    </row>
    <row r="360">
      <c r="A360" s="1"/>
    </row>
    <row r="361">
      <c r="A361" s="1"/>
    </row>
    <row r="362">
      <c r="A362" s="1"/>
    </row>
    <row r="363">
      <c r="A363" s="1"/>
    </row>
    <row r="364">
      <c r="A364" s="1"/>
    </row>
    <row r="365">
      <c r="A365" s="1"/>
    </row>
    <row r="366">
      <c r="A366" s="1"/>
    </row>
    <row r="367">
      <c r="A367" s="1"/>
    </row>
    <row r="368">
      <c r="A368" s="1"/>
    </row>
    <row r="369">
      <c r="A369" s="1"/>
    </row>
    <row r="370">
      <c r="A370" s="1"/>
    </row>
    <row r="371">
      <c r="A371" s="1"/>
    </row>
    <row r="372">
      <c r="A372" s="1"/>
    </row>
    <row r="373">
      <c r="A373" s="1"/>
    </row>
    <row r="374">
      <c r="A374" s="1"/>
    </row>
    <row r="375">
      <c r="A375" s="1"/>
    </row>
    <row r="376">
      <c r="A376" s="1"/>
    </row>
    <row r="377">
      <c r="A377" s="1"/>
    </row>
    <row r="378">
      <c r="A378" s="1"/>
    </row>
    <row r="379">
      <c r="A379" s="1"/>
    </row>
    <row r="380">
      <c r="A380" s="1"/>
    </row>
    <row r="381">
      <c r="A381" s="1"/>
    </row>
    <row r="382">
      <c r="A382" s="1"/>
    </row>
    <row r="383">
      <c r="A383" s="1"/>
    </row>
    <row r="384">
      <c r="A384" s="1"/>
    </row>
    <row r="385">
      <c r="A385" s="1"/>
    </row>
    <row r="386">
      <c r="A386" s="1"/>
    </row>
    <row r="387">
      <c r="A387" s="1"/>
    </row>
    <row r="388">
      <c r="A388" s="1"/>
    </row>
    <row r="389">
      <c r="A389" s="1"/>
    </row>
    <row r="390">
      <c r="A390" s="1"/>
    </row>
    <row r="391">
      <c r="A391" s="1"/>
    </row>
    <row r="392">
      <c r="A392" s="1"/>
    </row>
    <row r="393">
      <c r="A393" s="1"/>
    </row>
    <row r="394">
      <c r="A394" s="1"/>
    </row>
    <row r="395">
      <c r="A395" s="1"/>
    </row>
    <row r="396">
      <c r="A396" s="1"/>
    </row>
    <row r="397">
      <c r="A397" s="1"/>
    </row>
    <row r="398">
      <c r="A398" s="1"/>
    </row>
    <row r="399">
      <c r="A399" s="1"/>
    </row>
    <row r="400">
      <c r="A400" s="1"/>
    </row>
    <row r="401">
      <c r="A401" s="1"/>
    </row>
    <row r="402">
      <c r="A402" s="1"/>
    </row>
    <row r="403">
      <c r="A403" s="1"/>
    </row>
    <row r="404">
      <c r="A404" s="1"/>
    </row>
    <row r="405">
      <c r="A405" s="1"/>
    </row>
    <row r="406">
      <c r="A406" s="1"/>
    </row>
    <row r="407">
      <c r="A407" s="1"/>
    </row>
    <row r="408">
      <c r="A408" s="1"/>
    </row>
    <row r="409">
      <c r="A409" s="1"/>
    </row>
    <row r="410">
      <c r="A410" s="1"/>
    </row>
    <row r="411">
      <c r="A411" s="1"/>
    </row>
    <row r="412">
      <c r="A412" s="1"/>
    </row>
    <row r="413">
      <c r="A413" s="1"/>
    </row>
    <row r="414">
      <c r="A414" s="1"/>
    </row>
    <row r="415">
      <c r="A415" s="1"/>
    </row>
    <row r="416">
      <c r="A416" s="1"/>
    </row>
    <row r="417">
      <c r="A417" s="1"/>
    </row>
    <row r="418">
      <c r="A418" s="1"/>
    </row>
    <row r="419">
      <c r="A419" s="1"/>
    </row>
    <row r="420">
      <c r="A420" s="1"/>
    </row>
    <row r="421">
      <c r="A421" s="1"/>
    </row>
    <row r="422">
      <c r="A422" s="1"/>
    </row>
    <row r="423">
      <c r="A423" s="1"/>
    </row>
    <row r="424">
      <c r="A424" s="1"/>
    </row>
    <row r="425">
      <c r="A425" s="1"/>
    </row>
    <row r="426">
      <c r="A426" s="1"/>
    </row>
    <row r="427">
      <c r="A427" s="1"/>
    </row>
    <row r="428">
      <c r="A428" s="1"/>
    </row>
    <row r="429">
      <c r="A429" s="1"/>
    </row>
    <row r="430">
      <c r="A430" s="1"/>
    </row>
    <row r="431">
      <c r="A431" s="1"/>
    </row>
    <row r="432">
      <c r="A432" s="1"/>
    </row>
    <row r="433">
      <c r="A433" s="1"/>
    </row>
    <row r="434">
      <c r="A434" s="1"/>
    </row>
    <row r="435">
      <c r="A435" s="1"/>
    </row>
    <row r="436">
      <c r="A436" s="1"/>
    </row>
    <row r="437">
      <c r="A437" s="1"/>
    </row>
    <row r="438">
      <c r="A438" s="1"/>
    </row>
    <row r="439">
      <c r="A439" s="1"/>
    </row>
    <row r="440">
      <c r="A440" s="1"/>
    </row>
    <row r="441">
      <c r="A441" s="1"/>
    </row>
    <row r="442">
      <c r="A442" s="1"/>
    </row>
    <row r="443">
      <c r="A443" s="1"/>
    </row>
    <row r="444">
      <c r="A444" s="1"/>
    </row>
    <row r="445">
      <c r="A445" s="1"/>
    </row>
    <row r="446">
      <c r="A446" s="1"/>
    </row>
    <row r="447">
      <c r="A447" s="1"/>
    </row>
    <row r="448">
      <c r="A448" s="1"/>
    </row>
    <row r="449">
      <c r="A449" s="1"/>
    </row>
    <row r="450">
      <c r="A450" s="1"/>
    </row>
    <row r="451">
      <c r="A451" s="1"/>
    </row>
    <row r="452">
      <c r="A452" s="1"/>
    </row>
    <row r="453">
      <c r="A453" s="1"/>
    </row>
    <row r="454">
      <c r="A454" s="1"/>
    </row>
    <row r="455">
      <c r="A455" s="1"/>
    </row>
    <row r="456">
      <c r="A456" s="1"/>
    </row>
    <row r="457">
      <c r="A457" s="1"/>
    </row>
    <row r="458">
      <c r="A458" s="1"/>
    </row>
    <row r="459">
      <c r="A459" s="1"/>
    </row>
    <row r="460">
      <c r="A460" s="1"/>
    </row>
    <row r="461">
      <c r="A461" s="1"/>
    </row>
    <row r="462">
      <c r="A462" s="1"/>
    </row>
    <row r="463">
      <c r="A463" s="1"/>
    </row>
    <row r="464">
      <c r="A464" s="1"/>
    </row>
    <row r="465">
      <c r="A465" s="1"/>
    </row>
    <row r="466">
      <c r="A466" s="1"/>
    </row>
    <row r="467">
      <c r="A467" s="1"/>
    </row>
    <row r="468">
      <c r="A468" s="1"/>
    </row>
    <row r="469">
      <c r="A469" s="1"/>
    </row>
    <row r="470">
      <c r="A470" s="1"/>
    </row>
    <row r="471">
      <c r="A471" s="1"/>
    </row>
    <row r="472">
      <c r="A472" s="1"/>
    </row>
    <row r="473">
      <c r="A473" s="1"/>
    </row>
    <row r="474">
      <c r="A474" s="1"/>
    </row>
    <row r="475">
      <c r="A475" s="1"/>
    </row>
    <row r="476">
      <c r="A476" s="1"/>
    </row>
    <row r="477">
      <c r="A477" s="1"/>
    </row>
    <row r="478">
      <c r="A478" s="1"/>
    </row>
    <row r="479">
      <c r="A479" s="1"/>
    </row>
    <row r="480">
      <c r="A480" s="1"/>
    </row>
    <row r="481">
      <c r="A481" s="1"/>
    </row>
    <row r="482">
      <c r="A482" s="1"/>
    </row>
    <row r="483">
      <c r="A483" s="1"/>
    </row>
    <row r="484">
      <c r="A484" s="1"/>
    </row>
    <row r="485">
      <c r="A485" s="1"/>
    </row>
    <row r="486">
      <c r="A486" s="1"/>
    </row>
    <row r="487">
      <c r="A487" s="1"/>
    </row>
    <row r="488">
      <c r="A488" s="1"/>
    </row>
    <row r="489">
      <c r="A489" s="1"/>
    </row>
    <row r="490">
      <c r="A490" s="1"/>
    </row>
    <row r="491">
      <c r="A491" s="1"/>
    </row>
    <row r="492">
      <c r="A492" s="1"/>
    </row>
    <row r="493">
      <c r="A493" s="1"/>
    </row>
    <row r="494">
      <c r="A494" s="1"/>
    </row>
    <row r="495">
      <c r="A495" s="1"/>
    </row>
    <row r="496">
      <c r="A496" s="1"/>
    </row>
    <row r="497">
      <c r="A497" s="1"/>
    </row>
    <row r="498">
      <c r="A498" s="1"/>
    </row>
    <row r="499">
      <c r="A499" s="1"/>
    </row>
    <row r="500">
      <c r="A500" s="1"/>
    </row>
    <row r="501">
      <c r="A501" s="1"/>
    </row>
    <row r="502">
      <c r="A502" s="1"/>
    </row>
    <row r="503">
      <c r="A503" s="1"/>
    </row>
    <row r="504">
      <c r="A504" s="1"/>
    </row>
    <row r="505">
      <c r="A505" s="1"/>
    </row>
    <row r="506">
      <c r="A506" s="1"/>
    </row>
    <row r="507">
      <c r="A507" s="1"/>
    </row>
    <row r="508">
      <c r="A508" s="1"/>
    </row>
    <row r="509">
      <c r="A509" s="1"/>
    </row>
    <row r="510">
      <c r="A510" s="1"/>
    </row>
    <row r="511">
      <c r="A511" s="1"/>
    </row>
    <row r="512">
      <c r="A512" s="1"/>
    </row>
    <row r="513">
      <c r="A513" s="1"/>
    </row>
    <row r="514">
      <c r="A514" s="1"/>
    </row>
    <row r="515">
      <c r="A515" s="1"/>
    </row>
    <row r="516">
      <c r="A516" s="1"/>
    </row>
    <row r="517">
      <c r="A517" s="1"/>
    </row>
    <row r="518">
      <c r="A518" s="1"/>
    </row>
    <row r="519">
      <c r="A519" s="1"/>
    </row>
    <row r="520">
      <c r="A520" s="1"/>
    </row>
    <row r="521">
      <c r="A521" s="1"/>
    </row>
    <row r="522">
      <c r="A522" s="1"/>
    </row>
    <row r="523">
      <c r="A523" s="1"/>
    </row>
    <row r="524">
      <c r="A524" s="1"/>
    </row>
    <row r="525">
      <c r="A525" s="1"/>
    </row>
    <row r="526">
      <c r="A526" s="1"/>
    </row>
    <row r="527">
      <c r="A527" s="1"/>
    </row>
    <row r="528">
      <c r="A528" s="1"/>
    </row>
    <row r="529">
      <c r="A529" s="1"/>
    </row>
    <row r="530">
      <c r="A530" s="1"/>
    </row>
    <row r="531">
      <c r="A531" s="1"/>
    </row>
    <row r="532">
      <c r="A532" s="1"/>
    </row>
    <row r="533">
      <c r="A533" s="1"/>
    </row>
    <row r="534">
      <c r="A534" s="1"/>
    </row>
    <row r="535">
      <c r="A535" s="1"/>
    </row>
    <row r="536">
      <c r="A536" s="1"/>
    </row>
    <row r="537">
      <c r="A537" s="1"/>
    </row>
    <row r="538">
      <c r="A538" s="1"/>
    </row>
    <row r="539">
      <c r="A539" s="1"/>
    </row>
    <row r="540">
      <c r="A540" s="1"/>
    </row>
    <row r="541">
      <c r="A541" s="1"/>
    </row>
    <row r="542">
      <c r="A542" s="1"/>
    </row>
    <row r="543">
      <c r="A543" s="1"/>
    </row>
    <row r="544">
      <c r="A544" s="1"/>
    </row>
    <row r="545">
      <c r="A545" s="1"/>
    </row>
    <row r="546">
      <c r="A546" s="1"/>
    </row>
    <row r="547">
      <c r="A547" s="1"/>
    </row>
    <row r="548">
      <c r="A548" s="1"/>
    </row>
    <row r="549">
      <c r="A549" s="1"/>
    </row>
    <row r="550">
      <c r="A550" s="1"/>
    </row>
    <row r="551">
      <c r="A551" s="1"/>
    </row>
    <row r="552">
      <c r="A552" s="1"/>
    </row>
    <row r="553">
      <c r="A553" s="1"/>
    </row>
    <row r="554">
      <c r="A554" s="1"/>
    </row>
    <row r="555">
      <c r="A555" s="1"/>
    </row>
    <row r="556">
      <c r="A556" s="1"/>
    </row>
    <row r="557">
      <c r="A557" s="1"/>
    </row>
    <row r="558">
      <c r="A558" s="1"/>
    </row>
    <row r="559">
      <c r="A559" s="1"/>
    </row>
    <row r="560">
      <c r="A560" s="1"/>
    </row>
    <row r="561">
      <c r="A561" s="1"/>
    </row>
    <row r="562">
      <c r="A562" s="1"/>
    </row>
    <row r="563">
      <c r="A563" s="1"/>
    </row>
    <row r="564">
      <c r="A564" s="1"/>
    </row>
    <row r="565">
      <c r="A565" s="1"/>
    </row>
    <row r="566">
      <c r="A566" s="1"/>
    </row>
    <row r="567">
      <c r="A567" s="1"/>
    </row>
    <row r="568">
      <c r="A568" s="1"/>
    </row>
    <row r="569">
      <c r="A569" s="1"/>
    </row>
    <row r="570">
      <c r="A570" s="1"/>
    </row>
    <row r="571">
      <c r="A571" s="1"/>
    </row>
    <row r="572">
      <c r="A572" s="1"/>
    </row>
    <row r="573">
      <c r="A573" s="1"/>
    </row>
    <row r="574">
      <c r="A574" s="1"/>
    </row>
    <row r="575">
      <c r="A575" s="1"/>
    </row>
    <row r="576">
      <c r="A576" s="1"/>
    </row>
    <row r="577">
      <c r="A577" s="1"/>
    </row>
    <row r="578">
      <c r="A578" s="1"/>
    </row>
    <row r="579">
      <c r="A579" s="1"/>
    </row>
    <row r="580">
      <c r="A580" s="1"/>
    </row>
    <row r="581">
      <c r="A581" s="1"/>
    </row>
    <row r="582">
      <c r="A582" s="1"/>
    </row>
    <row r="583">
      <c r="A583" s="1"/>
    </row>
    <row r="584">
      <c r="A584" s="1"/>
    </row>
    <row r="585">
      <c r="A585" s="1"/>
    </row>
    <row r="586">
      <c r="A586" s="1"/>
    </row>
    <row r="587">
      <c r="A587" s="1"/>
    </row>
    <row r="588">
      <c r="A588" s="1"/>
    </row>
    <row r="589">
      <c r="A589" s="1"/>
    </row>
    <row r="590">
      <c r="A590" s="1"/>
    </row>
    <row r="591">
      <c r="A591" s="1"/>
    </row>
    <row r="592">
      <c r="A592" s="1"/>
    </row>
    <row r="593">
      <c r="A593" s="1"/>
    </row>
    <row r="594">
      <c r="A594" s="1"/>
    </row>
    <row r="595">
      <c r="A595" s="1"/>
    </row>
    <row r="596">
      <c r="A596" s="1"/>
    </row>
    <row r="597">
      <c r="A597" s="1"/>
    </row>
    <row r="598">
      <c r="A598" s="1"/>
    </row>
    <row r="599">
      <c r="A599" s="1"/>
    </row>
    <row r="600">
      <c r="A600" s="1"/>
    </row>
    <row r="601">
      <c r="A601" s="1"/>
    </row>
    <row r="602">
      <c r="A602" s="1"/>
    </row>
    <row r="603">
      <c r="A603" s="1"/>
    </row>
    <row r="604">
      <c r="A604" s="1"/>
    </row>
    <row r="605">
      <c r="A605" s="1"/>
    </row>
    <row r="606">
      <c r="A606" s="1"/>
    </row>
    <row r="607">
      <c r="A607" s="1"/>
    </row>
    <row r="608">
      <c r="A608" s="1"/>
    </row>
    <row r="609">
      <c r="A609" s="1"/>
    </row>
    <row r="610">
      <c r="A610" s="1"/>
    </row>
    <row r="611">
      <c r="A611" s="1"/>
    </row>
    <row r="612">
      <c r="A612" s="1"/>
    </row>
    <row r="613">
      <c r="A613" s="1"/>
    </row>
    <row r="614">
      <c r="A614" s="1"/>
    </row>
    <row r="615">
      <c r="A615" s="1"/>
    </row>
    <row r="616">
      <c r="A616" s="1"/>
    </row>
    <row r="617">
      <c r="A617" s="1"/>
    </row>
    <row r="618">
      <c r="A618" s="1"/>
    </row>
    <row r="619">
      <c r="A619" s="1"/>
    </row>
    <row r="620">
      <c r="A620" s="1"/>
    </row>
    <row r="621">
      <c r="A621" s="1"/>
    </row>
    <row r="622">
      <c r="A622" s="1"/>
    </row>
    <row r="623">
      <c r="A623" s="1"/>
    </row>
    <row r="624">
      <c r="A624" s="1"/>
    </row>
    <row r="625">
      <c r="A625" s="1"/>
    </row>
    <row r="626">
      <c r="A626" s="1"/>
    </row>
    <row r="627">
      <c r="A627" s="1"/>
    </row>
    <row r="628">
      <c r="A628" s="1"/>
    </row>
    <row r="629">
      <c r="A629" s="1"/>
    </row>
    <row r="630">
      <c r="A630" s="1"/>
    </row>
    <row r="631">
      <c r="A631" s="1"/>
    </row>
    <row r="632">
      <c r="A632" s="1"/>
    </row>
    <row r="633">
      <c r="A633" s="1"/>
    </row>
    <row r="634">
      <c r="A634" s="1"/>
    </row>
    <row r="635">
      <c r="A635" s="1"/>
    </row>
    <row r="636">
      <c r="A636" s="1"/>
    </row>
    <row r="637">
      <c r="A637" s="1"/>
    </row>
    <row r="638">
      <c r="A638" s="1"/>
    </row>
    <row r="639">
      <c r="A639" s="1"/>
    </row>
    <row r="640">
      <c r="A640" s="1"/>
    </row>
    <row r="641">
      <c r="A641" s="1"/>
    </row>
    <row r="642">
      <c r="A642" s="1"/>
    </row>
    <row r="643">
      <c r="A643" s="1"/>
    </row>
    <row r="644">
      <c r="A644" s="1"/>
    </row>
    <row r="645">
      <c r="A645" s="1"/>
    </row>
    <row r="646">
      <c r="A646" s="1"/>
    </row>
    <row r="647">
      <c r="A647" s="1"/>
    </row>
    <row r="648">
      <c r="A648" s="1"/>
    </row>
    <row r="649">
      <c r="A649" s="1"/>
    </row>
    <row r="650">
      <c r="A650" s="1"/>
    </row>
    <row r="651">
      <c r="A651" s="1"/>
    </row>
    <row r="652">
      <c r="A652" s="1"/>
    </row>
    <row r="653">
      <c r="A653" s="1"/>
    </row>
    <row r="654">
      <c r="A654" s="1"/>
    </row>
    <row r="655">
      <c r="A655" s="1"/>
    </row>
    <row r="656">
      <c r="A656" s="1"/>
    </row>
    <row r="657">
      <c r="A657" s="1"/>
    </row>
    <row r="658">
      <c r="A658" s="1"/>
    </row>
    <row r="659">
      <c r="A659" s="1"/>
    </row>
    <row r="660">
      <c r="A660" s="1"/>
    </row>
    <row r="661">
      <c r="A661" s="1"/>
    </row>
    <row r="662">
      <c r="A662" s="1"/>
    </row>
    <row r="663">
      <c r="A663" s="1"/>
    </row>
    <row r="664">
      <c r="A664" s="1"/>
    </row>
    <row r="665">
      <c r="A665" s="1"/>
    </row>
    <row r="666">
      <c r="A666" s="1"/>
    </row>
    <row r="667">
      <c r="A667" s="1"/>
    </row>
    <row r="668">
      <c r="A668" s="1"/>
    </row>
    <row r="669">
      <c r="A669" s="1"/>
    </row>
    <row r="670">
      <c r="A670" s="1"/>
    </row>
    <row r="671">
      <c r="A671" s="1"/>
    </row>
    <row r="672">
      <c r="A672" s="1"/>
    </row>
    <row r="673">
      <c r="A673" s="1"/>
    </row>
    <row r="674">
      <c r="A674" s="1"/>
    </row>
    <row r="675">
      <c r="A675" s="1"/>
    </row>
    <row r="676">
      <c r="A676" s="1"/>
    </row>
    <row r="677">
      <c r="A677" s="1"/>
    </row>
    <row r="678">
      <c r="A678" s="1"/>
    </row>
    <row r="679">
      <c r="A679" s="1"/>
    </row>
    <row r="680">
      <c r="A680" s="1"/>
    </row>
    <row r="681">
      <c r="A681" s="1"/>
    </row>
    <row r="682">
      <c r="A682" s="1"/>
    </row>
    <row r="683">
      <c r="A683" s="1"/>
    </row>
    <row r="684">
      <c r="A684" s="1"/>
    </row>
    <row r="685">
      <c r="A685" s="1"/>
    </row>
    <row r="686">
      <c r="A686" s="1"/>
    </row>
    <row r="687">
      <c r="A687" s="1"/>
    </row>
    <row r="688">
      <c r="A688" s="1"/>
    </row>
    <row r="689">
      <c r="A689" s="1"/>
    </row>
    <row r="690">
      <c r="A690" s="1"/>
    </row>
    <row r="691">
      <c r="A691" s="1"/>
    </row>
    <row r="692">
      <c r="A692" s="1"/>
    </row>
    <row r="693">
      <c r="A693" s="1"/>
    </row>
    <row r="694">
      <c r="A694" s="1"/>
    </row>
    <row r="695">
      <c r="A695" s="1"/>
    </row>
    <row r="696">
      <c r="A696" s="1"/>
    </row>
    <row r="697">
      <c r="A697" s="1"/>
    </row>
    <row r="698">
      <c r="A698" s="1"/>
    </row>
    <row r="699">
      <c r="A699" s="1"/>
    </row>
    <row r="700">
      <c r="A700" s="1"/>
    </row>
    <row r="701">
      <c r="A701" s="1"/>
    </row>
    <row r="702">
      <c r="A702" s="1"/>
    </row>
    <row r="703">
      <c r="A703" s="1"/>
    </row>
    <row r="704">
      <c r="A704" s="1"/>
    </row>
    <row r="705">
      <c r="A705" s="1"/>
    </row>
    <row r="706">
      <c r="A706" s="1"/>
    </row>
    <row r="707">
      <c r="A707" s="1"/>
    </row>
    <row r="708">
      <c r="A708" s="1"/>
    </row>
    <row r="709">
      <c r="A709" s="1"/>
    </row>
    <row r="710">
      <c r="A710" s="1"/>
    </row>
    <row r="711">
      <c r="A711" s="1"/>
    </row>
    <row r="712">
      <c r="A712" s="1"/>
    </row>
    <row r="713">
      <c r="A713" s="1"/>
    </row>
    <row r="714">
      <c r="A714" s="1"/>
    </row>
    <row r="715">
      <c r="A715" s="1"/>
    </row>
    <row r="716">
      <c r="A716" s="1"/>
    </row>
    <row r="717">
      <c r="A717" s="1"/>
    </row>
    <row r="718">
      <c r="A718" s="1"/>
    </row>
    <row r="719">
      <c r="A719" s="1"/>
    </row>
    <row r="720">
      <c r="A720" s="1"/>
    </row>
    <row r="721">
      <c r="A721" s="1"/>
    </row>
    <row r="722">
      <c r="A722" s="1"/>
    </row>
    <row r="723">
      <c r="A723" s="1"/>
    </row>
    <row r="724">
      <c r="A724" s="1"/>
    </row>
    <row r="725">
      <c r="A725" s="1"/>
    </row>
    <row r="726">
      <c r="A726" s="1"/>
    </row>
    <row r="727">
      <c r="A727" s="1"/>
    </row>
    <row r="728">
      <c r="A728" s="1"/>
    </row>
    <row r="729">
      <c r="A729" s="1"/>
    </row>
    <row r="730">
      <c r="A730" s="1"/>
    </row>
    <row r="731">
      <c r="A731" s="1"/>
    </row>
    <row r="732">
      <c r="A732" s="1"/>
    </row>
    <row r="733">
      <c r="A733" s="1"/>
    </row>
    <row r="734">
      <c r="A734" s="1"/>
    </row>
    <row r="735">
      <c r="A735" s="1"/>
    </row>
    <row r="736">
      <c r="A736" s="1"/>
    </row>
    <row r="737">
      <c r="A737" s="1"/>
    </row>
    <row r="738">
      <c r="A738" s="1"/>
    </row>
    <row r="739">
      <c r="A739" s="1"/>
    </row>
    <row r="740">
      <c r="A740" s="1"/>
    </row>
    <row r="741">
      <c r="A741" s="1"/>
    </row>
    <row r="742">
      <c r="A742" s="1"/>
    </row>
    <row r="743">
      <c r="A743" s="1"/>
    </row>
    <row r="744">
      <c r="A744" s="1"/>
    </row>
    <row r="745">
      <c r="A745" s="1"/>
    </row>
    <row r="746">
      <c r="A746" s="1"/>
    </row>
    <row r="747">
      <c r="A747" s="1"/>
    </row>
    <row r="748">
      <c r="A748" s="1"/>
    </row>
    <row r="749">
      <c r="A749" s="1"/>
    </row>
    <row r="750">
      <c r="A750" s="1"/>
    </row>
    <row r="751">
      <c r="A751" s="1"/>
    </row>
    <row r="752">
      <c r="A752" s="1"/>
    </row>
    <row r="753">
      <c r="A753" s="1"/>
    </row>
    <row r="754">
      <c r="A754" s="1"/>
    </row>
    <row r="755">
      <c r="A755" s="1"/>
    </row>
    <row r="756">
      <c r="A756" s="1"/>
    </row>
    <row r="757">
      <c r="A757" s="1"/>
    </row>
    <row r="758">
      <c r="A758" s="1"/>
    </row>
    <row r="759">
      <c r="A759" s="1"/>
    </row>
    <row r="760">
      <c r="A760" s="1"/>
    </row>
    <row r="761">
      <c r="A761" s="1"/>
    </row>
    <row r="762">
      <c r="A762" s="1"/>
    </row>
    <row r="763">
      <c r="A763" s="1"/>
    </row>
    <row r="764">
      <c r="A764" s="1"/>
    </row>
    <row r="765">
      <c r="A765" s="1"/>
    </row>
    <row r="766">
      <c r="A766" s="1"/>
    </row>
    <row r="767">
      <c r="A767" s="1"/>
    </row>
    <row r="768">
      <c r="A768" s="1"/>
    </row>
    <row r="769">
      <c r="A769" s="1"/>
    </row>
    <row r="770">
      <c r="A770" s="1"/>
    </row>
    <row r="771">
      <c r="A771" s="1"/>
    </row>
    <row r="772">
      <c r="A772" s="1"/>
    </row>
    <row r="773">
      <c r="A773" s="1"/>
    </row>
    <row r="774">
      <c r="A774" s="1"/>
    </row>
    <row r="775">
      <c r="A775" s="1"/>
    </row>
    <row r="776">
      <c r="A776" s="1"/>
    </row>
    <row r="777">
      <c r="A777" s="1"/>
    </row>
    <row r="778">
      <c r="A778" s="1"/>
    </row>
    <row r="779">
      <c r="A779" s="1"/>
    </row>
    <row r="780">
      <c r="A780" s="1"/>
    </row>
    <row r="781">
      <c r="A781" s="1"/>
    </row>
    <row r="782">
      <c r="A782" s="1"/>
    </row>
    <row r="783">
      <c r="A783" s="1"/>
    </row>
    <row r="784">
      <c r="A784" s="1"/>
    </row>
    <row r="785">
      <c r="A785" s="1"/>
    </row>
    <row r="786">
      <c r="A786" s="1"/>
    </row>
    <row r="787">
      <c r="A787" s="1"/>
    </row>
    <row r="788">
      <c r="A788" s="1"/>
    </row>
    <row r="789">
      <c r="A789" s="1"/>
    </row>
    <row r="790">
      <c r="A790" s="1"/>
    </row>
    <row r="791">
      <c r="A791" s="1"/>
    </row>
    <row r="792">
      <c r="A792" s="1"/>
    </row>
    <row r="793">
      <c r="A793" s="1"/>
    </row>
    <row r="794">
      <c r="A794" s="1"/>
    </row>
    <row r="795">
      <c r="A795" s="1"/>
    </row>
    <row r="796">
      <c r="A796" s="1"/>
    </row>
    <row r="797">
      <c r="A797" s="1"/>
    </row>
    <row r="798">
      <c r="A798" s="1"/>
    </row>
    <row r="799">
      <c r="A799" s="1"/>
    </row>
    <row r="800">
      <c r="A800" s="1"/>
    </row>
    <row r="801">
      <c r="A801" s="1"/>
    </row>
    <row r="802">
      <c r="A802" s="1"/>
    </row>
    <row r="803">
      <c r="A803" s="1"/>
    </row>
    <row r="804">
      <c r="A804" s="1"/>
    </row>
    <row r="805">
      <c r="A805" s="1"/>
    </row>
    <row r="806">
      <c r="A806" s="1"/>
    </row>
    <row r="807">
      <c r="A807" s="1"/>
    </row>
    <row r="808">
      <c r="A808" s="1"/>
    </row>
    <row r="809">
      <c r="A809" s="1"/>
    </row>
    <row r="810">
      <c r="A810" s="1"/>
    </row>
    <row r="811">
      <c r="A811" s="1"/>
    </row>
    <row r="812">
      <c r="A812" s="1"/>
    </row>
    <row r="813">
      <c r="A813" s="1"/>
    </row>
    <row r="814">
      <c r="A814" s="1"/>
    </row>
    <row r="815">
      <c r="A815" s="1"/>
    </row>
    <row r="816">
      <c r="A816" s="1"/>
    </row>
    <row r="817">
      <c r="A817" s="1"/>
    </row>
    <row r="818">
      <c r="A818" s="1"/>
    </row>
    <row r="819">
      <c r="A819" s="1"/>
    </row>
    <row r="820">
      <c r="A820" s="1"/>
    </row>
    <row r="821">
      <c r="A821" s="1"/>
    </row>
    <row r="822">
      <c r="A822" s="1"/>
    </row>
    <row r="823">
      <c r="A823" s="1"/>
    </row>
    <row r="824">
      <c r="A824" s="1"/>
    </row>
    <row r="825">
      <c r="A825" s="1"/>
    </row>
    <row r="826">
      <c r="A826" s="1"/>
    </row>
    <row r="827">
      <c r="A827" s="1"/>
    </row>
    <row r="828">
      <c r="A828" s="1"/>
    </row>
    <row r="829">
      <c r="A829" s="1"/>
    </row>
    <row r="830">
      <c r="A830" s="1"/>
    </row>
    <row r="831">
      <c r="A831" s="1"/>
    </row>
    <row r="832">
      <c r="A832" s="1"/>
    </row>
    <row r="833">
      <c r="A833" s="1"/>
    </row>
    <row r="834">
      <c r="A834" s="1"/>
    </row>
    <row r="835">
      <c r="A835" s="1"/>
    </row>
    <row r="836">
      <c r="A836" s="1"/>
    </row>
    <row r="837">
      <c r="A837" s="1"/>
    </row>
    <row r="838">
      <c r="A838" s="1"/>
    </row>
    <row r="839">
      <c r="A839" s="1"/>
    </row>
    <row r="840">
      <c r="A840" s="1"/>
    </row>
    <row r="841">
      <c r="A841" s="1"/>
    </row>
    <row r="842">
      <c r="A842" s="1"/>
    </row>
    <row r="843">
      <c r="A843" s="1"/>
    </row>
    <row r="844">
      <c r="A844" s="1"/>
    </row>
    <row r="845">
      <c r="A845" s="1"/>
    </row>
    <row r="846">
      <c r="A846" s="1"/>
    </row>
    <row r="847">
      <c r="A847" s="1"/>
    </row>
    <row r="848">
      <c r="A848" s="1"/>
    </row>
    <row r="849">
      <c r="A849" s="1"/>
    </row>
    <row r="850">
      <c r="A850" s="1"/>
    </row>
    <row r="851">
      <c r="A851" s="1"/>
    </row>
    <row r="852">
      <c r="A852" s="1"/>
    </row>
    <row r="853">
      <c r="A853" s="1"/>
    </row>
    <row r="854">
      <c r="A854" s="1"/>
    </row>
    <row r="855">
      <c r="A855" s="1"/>
    </row>
    <row r="856">
      <c r="A856" s="1"/>
    </row>
    <row r="857">
      <c r="A857" s="1"/>
    </row>
    <row r="858">
      <c r="A858" s="1"/>
    </row>
    <row r="859">
      <c r="A859" s="1"/>
    </row>
    <row r="860">
      <c r="A860" s="1"/>
    </row>
    <row r="861">
      <c r="A861" s="1"/>
    </row>
    <row r="862">
      <c r="A862" s="1"/>
    </row>
    <row r="863">
      <c r="A863" s="1"/>
    </row>
    <row r="864">
      <c r="A864" s="1"/>
    </row>
    <row r="865">
      <c r="A865" s="1"/>
    </row>
    <row r="866">
      <c r="A866" s="1"/>
    </row>
    <row r="867">
      <c r="A867" s="1"/>
    </row>
    <row r="868">
      <c r="A868" s="1"/>
    </row>
    <row r="869">
      <c r="A869" s="1"/>
    </row>
    <row r="870">
      <c r="A870" s="1"/>
    </row>
    <row r="871">
      <c r="A871" s="1"/>
    </row>
    <row r="872">
      <c r="A872" s="1"/>
    </row>
    <row r="873">
      <c r="A873" s="1"/>
    </row>
    <row r="874">
      <c r="A874" s="1"/>
    </row>
    <row r="875">
      <c r="A875" s="1"/>
    </row>
    <row r="876">
      <c r="A876" s="1"/>
    </row>
    <row r="877">
      <c r="A877" s="1"/>
    </row>
    <row r="878">
      <c r="A878" s="1"/>
    </row>
    <row r="879">
      <c r="A879" s="1"/>
    </row>
    <row r="880">
      <c r="A880" s="1"/>
    </row>
    <row r="881">
      <c r="A881" s="1"/>
    </row>
    <row r="882">
      <c r="A882" s="1"/>
    </row>
    <row r="883">
      <c r="A883" s="1"/>
    </row>
    <row r="884">
      <c r="A884" s="1"/>
    </row>
    <row r="885">
      <c r="A885" s="1"/>
    </row>
    <row r="886">
      <c r="A886" s="1"/>
    </row>
    <row r="887">
      <c r="A887" s="1"/>
    </row>
    <row r="888">
      <c r="A888" s="1"/>
    </row>
    <row r="889">
      <c r="A889" s="1"/>
    </row>
    <row r="890">
      <c r="A890" s="1"/>
    </row>
    <row r="891">
      <c r="A891" s="1"/>
    </row>
    <row r="892">
      <c r="A892" s="1"/>
    </row>
    <row r="893">
      <c r="A893" s="1"/>
    </row>
    <row r="894">
      <c r="A894" s="1"/>
    </row>
    <row r="895">
      <c r="A895" s="1"/>
    </row>
    <row r="896">
      <c r="A896" s="1"/>
    </row>
    <row r="897">
      <c r="A897" s="1"/>
    </row>
    <row r="898">
      <c r="A898" s="1"/>
    </row>
    <row r="899">
      <c r="A899" s="1"/>
    </row>
    <row r="900">
      <c r="A900" s="1"/>
    </row>
    <row r="901">
      <c r="A901" s="1"/>
    </row>
    <row r="902">
      <c r="A902" s="1"/>
    </row>
    <row r="903">
      <c r="A903" s="1"/>
    </row>
    <row r="904">
      <c r="A904" s="1"/>
    </row>
    <row r="905">
      <c r="A905" s="1"/>
    </row>
    <row r="906">
      <c r="A906" s="1"/>
    </row>
    <row r="907">
      <c r="A907" s="1"/>
    </row>
    <row r="908">
      <c r="A908" s="1"/>
    </row>
    <row r="909">
      <c r="A909" s="1"/>
    </row>
    <row r="910">
      <c r="A910" s="1"/>
    </row>
    <row r="911">
      <c r="A911" s="1"/>
    </row>
    <row r="912">
      <c r="A912" s="1"/>
    </row>
    <row r="913">
      <c r="A913" s="1"/>
    </row>
    <row r="914">
      <c r="A914" s="1"/>
    </row>
    <row r="915">
      <c r="A915" s="1"/>
    </row>
    <row r="916">
      <c r="A916" s="1"/>
    </row>
    <row r="917">
      <c r="A917" s="1"/>
    </row>
    <row r="918">
      <c r="A918" s="1"/>
    </row>
    <row r="919">
      <c r="A919" s="1"/>
    </row>
    <row r="920">
      <c r="A920" s="1"/>
    </row>
    <row r="921">
      <c r="A921" s="1"/>
    </row>
    <row r="922">
      <c r="A922" s="1"/>
    </row>
    <row r="923">
      <c r="A923" s="1"/>
    </row>
    <row r="924">
      <c r="A924" s="1"/>
    </row>
    <row r="925">
      <c r="A925" s="1"/>
    </row>
    <row r="926">
      <c r="A926" s="1"/>
    </row>
    <row r="927">
      <c r="A927" s="1"/>
    </row>
    <row r="928">
      <c r="A928" s="1"/>
    </row>
    <row r="929">
      <c r="A929" s="1"/>
    </row>
    <row r="930">
      <c r="A930" s="1"/>
    </row>
    <row r="931">
      <c r="A931" s="1"/>
    </row>
    <row r="932">
      <c r="A932" s="1"/>
    </row>
    <row r="933">
      <c r="A933" s="1"/>
    </row>
    <row r="934">
      <c r="A934" s="1"/>
    </row>
    <row r="935">
      <c r="A935" s="1"/>
    </row>
    <row r="936">
      <c r="A936" s="1"/>
    </row>
    <row r="937">
      <c r="A937" s="1"/>
    </row>
    <row r="938">
      <c r="A938" s="1"/>
    </row>
    <row r="939">
      <c r="A939" s="1"/>
    </row>
    <row r="940">
      <c r="A940" s="1"/>
    </row>
    <row r="941">
      <c r="A941" s="1"/>
    </row>
    <row r="942">
      <c r="A942" s="1"/>
    </row>
    <row r="943">
      <c r="A943" s="1"/>
    </row>
    <row r="944">
      <c r="A944" s="1"/>
    </row>
    <row r="945">
      <c r="A945" s="1"/>
    </row>
    <row r="946">
      <c r="A946" s="1"/>
    </row>
    <row r="947">
      <c r="A947" s="1"/>
    </row>
    <row r="948">
      <c r="A948" s="1"/>
    </row>
    <row r="949">
      <c r="A949" s="1"/>
    </row>
    <row r="950">
      <c r="A950" s="1"/>
    </row>
    <row r="951">
      <c r="A951" s="1"/>
    </row>
    <row r="952">
      <c r="A952" s="1"/>
    </row>
    <row r="953">
      <c r="A953" s="1"/>
    </row>
    <row r="954">
      <c r="A954" s="1"/>
    </row>
    <row r="955">
      <c r="A955" s="1"/>
    </row>
    <row r="956">
      <c r="A956" s="1"/>
    </row>
  </sheetData>
  <mergeCells count="7">
    <mergeCell ref="E1:K1"/>
    <mergeCell ref="F2:F3"/>
    <mergeCell ref="G2:G3"/>
    <mergeCell ref="H2:H3"/>
    <mergeCell ref="I2:I3"/>
    <mergeCell ref="J2:J3"/>
    <mergeCell ref="K2:K3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.88"/>
    <col hidden="1" min="3" max="4" width="12.63"/>
    <col customWidth="1" min="5" max="5" width="34.38"/>
    <col customWidth="1" min="6" max="6" width="13.13"/>
    <col customWidth="1" min="7" max="8" width="14.0"/>
  </cols>
  <sheetData>
    <row r="1" ht="46.5" customHeight="1">
      <c r="A1" s="124" t="s">
        <v>56</v>
      </c>
      <c r="B1" s="2"/>
      <c r="C1" s="1"/>
      <c r="D1" s="1"/>
      <c r="E1" s="3" t="s">
        <v>0</v>
      </c>
      <c r="I1" s="125"/>
    </row>
    <row r="2" ht="22.5" customHeight="1">
      <c r="A2" s="1"/>
      <c r="B2" s="4"/>
      <c r="C2" s="5"/>
      <c r="D2" s="5"/>
      <c r="E2" s="126" t="s">
        <v>1</v>
      </c>
      <c r="F2" s="127">
        <v>44531.0</v>
      </c>
      <c r="G2" s="127">
        <v>44896.0</v>
      </c>
      <c r="H2" s="128">
        <v>44927.0</v>
      </c>
      <c r="I2" s="125"/>
    </row>
    <row r="3">
      <c r="A3" s="1"/>
      <c r="B3" s="1"/>
      <c r="C3" s="1"/>
      <c r="D3" s="10"/>
      <c r="E3" s="129" t="s">
        <v>8</v>
      </c>
      <c r="F3" s="130"/>
      <c r="G3" s="130"/>
      <c r="H3" s="131"/>
      <c r="I3" s="125"/>
    </row>
    <row r="4">
      <c r="A4" s="1"/>
      <c r="B4" s="1"/>
      <c r="C4" s="1"/>
      <c r="D4" s="14"/>
      <c r="E4" s="15" t="s">
        <v>9</v>
      </c>
      <c r="F4" s="132">
        <f>IFERROR(__xludf.DUMMYFUNCTION("index( importrange(""https://docs.google.com/spreadsheets/d/1ulhRlvPGI1WUeEVZ8MIP4kdzgi_Tpp8WaPpDZVXzD7o/edit#gid=0"",""$B$1:$CC$500""),match(F$37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0))"),3.0443858E7)</f>
        <v>30443858</v>
      </c>
      <c r="G4" s="132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0))"),3.149924E7)</f>
        <v>31499240</v>
      </c>
      <c r="H4" s="19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0))"),3.2085304E7)</f>
        <v>32085304</v>
      </c>
      <c r="I4" s="133"/>
    </row>
    <row r="5">
      <c r="A5" s="1"/>
      <c r="B5" s="1"/>
      <c r="C5" s="1"/>
      <c r="D5" s="21" t="s">
        <v>10</v>
      </c>
      <c r="E5" s="22" t="s">
        <v>11</v>
      </c>
      <c r="F5" s="134">
        <f>IFERROR(__xludf.DUMMYFUNCTION("index( importrange(""https://docs.google.com/spreadsheets/d/1ulhRlvPGI1WUeEVZ8MIP4kdzgi_Tpp8WaPpDZVXzD7o/edit#gid=0"",""$B$1:$CC$500""),match(F$37,importrange(""https://docs.google.com/spreadsheets/d/1ulhRlvPGI1WUeEVZ8MIP4kdzgi_Tpp8WaPpDZVXzD7o/edit#gid=0"&amp;""",""$B$1:$B$500""),0),match($D5,importrange(""https://docs.google.com/spreadsheets/d/1ulhRlvPGI1WUeEVZ8MIP4kdzgi_Tpp8WaPpDZVXzD7o/edit#gid=0"",""$B$1:$CC$1""), 0))"),2.147143798629E7)</f>
        <v>21471437.99</v>
      </c>
      <c r="G5" s="134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D5,importrange(""https://docs.google.com/spreadsheets/d/1ulhRlvPGI1WUeEVZ8MIP4kdzgi_Tpp8WaPpDZVXzD7o/edit#gid=0"",""$B$1:$CC$1""), 0))"),2.3345092866669998E7)</f>
        <v>23345092.87</v>
      </c>
      <c r="H5" s="26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D5,importrange(""https://docs.google.com/spreadsheets/d/1ulhRlvPGI1WUeEVZ8MIP4kdzgi_Tpp8WaPpDZVXzD7o/edit#gid=0"",""$B$1:$CC$1""), 0))"),2.351204082762E7)</f>
        <v>23512040.83</v>
      </c>
      <c r="I5" s="125"/>
    </row>
    <row r="6" ht="15.0" hidden="1" customHeight="1">
      <c r="A6" s="1"/>
      <c r="B6" s="1"/>
      <c r="C6" s="1"/>
      <c r="D6" s="28"/>
      <c r="E6" s="29" t="s">
        <v>57</v>
      </c>
      <c r="F6" s="135" t="str">
        <f>IFERROR(__xludf.DUMMYFUNCTION("index( importrange(""https://docs.google.com/spreadsheets/d/1ulhRlvPGI1WUeEVZ8MIP4kdzgi_Tpp8WaPpDZVXzD7o/edit#gid=0"",""$B$1:$CD$500""),match(F$2,importrange(""https://docs.google.com/spreadsheets/d/1ulhRlvPGI1WUeEVZ8MIP4kdzgi_Tpp8WaPpDZVXzD7o/edit#gid=0"&amp;""",""$B$1:$B$500""),0),match($E6,importrange(""https://docs.google.com/spreadsheets/d/1ulhRlvPGI1WUeEVZ8MIP4kdzgi_Tpp8WaPpDZVXzD7o/edit#gid=0"",""$B$1:$CD$1""), 0))"),"#N/A")</f>
        <v>#N/A</v>
      </c>
      <c r="G6" s="136" t="str">
        <f>IFERROR(__xludf.DUMMYFUNCTION("index( importrange(""https://docs.google.com/spreadsheets/d/1ulhRlvPGI1WUeEVZ8MIP4kdzgi_Tpp8WaPpDZVXzD7o/edit#gid=0"",""$B$1:$CD$500""),match(G$37,importrange(""https://docs.google.com/spreadsheets/d/1ulhRlvPGI1WUeEVZ8MIP4kdzgi_Tpp8WaPpDZVXzD7o/edit#gid=0"&amp;""",""$B$1:$B$500""),0),match($E6,importrange(""https://docs.google.com/spreadsheets/d/1ulhRlvPGI1WUeEVZ8MIP4kdzgi_Tpp8WaPpDZVXzD7o/edit#gid=0"",""$B$1:$CD$1""), 0))"),"#N/A")</f>
        <v>#N/A</v>
      </c>
      <c r="H6" s="32" t="str">
        <f>IFERROR(__xludf.DUMMYFUNCTION("index( importrange(""https://docs.google.com/spreadsheets/d/1ulhRlvPGI1WUeEVZ8MIP4kdzgi_Tpp8WaPpDZVXzD7o/edit#gid=0"",""$B$1:$CD$500""),match(H$37,importrange(""https://docs.google.com/spreadsheets/d/1ulhRlvPGI1WUeEVZ8MIP4kdzgi_Tpp8WaPpDZVXzD7o/edit#gid=0"&amp;""",""$B$1:$B$500""),0),match($E6,importrange(""https://docs.google.com/spreadsheets/d/1ulhRlvPGI1WUeEVZ8MIP4kdzgi_Tpp8WaPpDZVXzD7o/edit#gid=0"",""$B$1:$CD$1""), 0))"),"#N/A")</f>
        <v>#N/A</v>
      </c>
      <c r="I6" s="125"/>
    </row>
    <row r="7" ht="15.0" customHeight="1">
      <c r="A7" s="1"/>
      <c r="B7" s="1"/>
      <c r="E7" s="33" t="s">
        <v>13</v>
      </c>
      <c r="F7" s="137"/>
      <c r="G7" s="34" t="s">
        <v>14</v>
      </c>
      <c r="H7" s="34" t="s">
        <v>14</v>
      </c>
      <c r="I7" s="125"/>
    </row>
    <row r="8">
      <c r="A8" s="1"/>
      <c r="B8" s="1"/>
      <c r="E8" s="138" t="s">
        <v>15</v>
      </c>
      <c r="F8" s="139">
        <f>IFERROR(__xludf.DUMMYFUNCTION("index( importrange(""https://docs.google.com/spreadsheets/d/1ulhRlvPGI1WUeEVZ8MIP4kdzgi_Tpp8WaPpDZVXzD7o/edit#gid=0"",""$B$1:$CC$500""),match(F$37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0))"),83894.0)</f>
        <v>83894</v>
      </c>
      <c r="G8" s="139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0))"),82937.0)</f>
        <v>82937</v>
      </c>
      <c r="H8" s="140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0))"),82673.0)</f>
        <v>82673</v>
      </c>
      <c r="I8" s="133" t="s">
        <v>58</v>
      </c>
    </row>
    <row r="9">
      <c r="A9" s="1"/>
      <c r="B9" s="1"/>
      <c r="D9" s="41" t="s">
        <v>16</v>
      </c>
      <c r="E9" s="22" t="s">
        <v>17</v>
      </c>
      <c r="F9" s="42">
        <f>IFERROR(__xludf.DUMMYFUNCTION("index( importrange(""https://docs.google.com/spreadsheets/d/1ulhRlvPGI1WUeEVZ8MIP4kdzgi_Tpp8WaPpDZVXzD7o/edit#gid=0"",""$B$1:$CC$500""),match(F$37,importrange(""https://docs.google.com/spreadsheets/d/1ulhRlvPGI1WUeEVZ8MIP4kdzgi_Tpp8WaPpDZVXzD7o/edit#gid=0"&amp;""",""$B$1:$B$500""),0),match($D9,importrange(""https://docs.google.com/spreadsheets/d/1ulhRlvPGI1WUeEVZ8MIP4kdzgi_Tpp8WaPpDZVXzD7o/edit#gid=0"",""$B$1:$CC$1""), 0))"),65152.0)</f>
        <v>65152</v>
      </c>
      <c r="G9" s="42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D9,importrange(""https://docs.google.com/spreadsheets/d/1ulhRlvPGI1WUeEVZ8MIP4kdzgi_Tpp8WaPpDZVXzD7o/edit#gid=0"",""$B$1:$CC$1""), 0))"),63160.0)</f>
        <v>63160</v>
      </c>
      <c r="H9" s="141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D9,importrange(""https://docs.google.com/spreadsheets/d/1ulhRlvPGI1WUeEVZ8MIP4kdzgi_Tpp8WaPpDZVXzD7o/edit#gid=0"",""$B$1:$CC$1""), 0))"),62783.0)</f>
        <v>62783</v>
      </c>
      <c r="I9" s="133" t="s">
        <v>58</v>
      </c>
    </row>
    <row r="10">
      <c r="A10" s="1"/>
      <c r="B10" s="1"/>
      <c r="C10" s="1"/>
      <c r="D10" s="29" t="s">
        <v>18</v>
      </c>
      <c r="E10" s="29" t="s">
        <v>19</v>
      </c>
      <c r="F10" s="44">
        <f>IFERROR(__xludf.DUMMYFUNCTION("index( importrange(""https://docs.google.com/spreadsheets/d/1ulhRlvPGI1WUeEVZ8MIP4kdzgi_Tpp8WaPpDZVXzD7o/edit#gid=0"",""$B$1:$CC$500""),match(F$37,importrange(""https://docs.google.com/spreadsheets/d/1ulhRlvPGI1WUeEVZ8MIP4kdzgi_Tpp8WaPpDZVXzD7o/edit#gid=0"&amp;""",""$B$1:$B$500""),0),match($D10,importrange(""https://docs.google.com/spreadsheets/d/1ulhRlvPGI1WUeEVZ8MIP4kdzgi_Tpp8WaPpDZVXzD7o/edit#gid=0"",""$B$1:$CC$1""), 0))"),18742.0)</f>
        <v>18742</v>
      </c>
      <c r="G10" s="44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D10,importrange(""https://docs.google.com/spreadsheets/d/1ulhRlvPGI1WUeEVZ8MIP4kdzgi_Tpp8WaPpDZVXzD7o/edit#gid=0"",""$B$1:$CC$1""), 0))"),19777.0)</f>
        <v>19777</v>
      </c>
      <c r="H10" s="142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D10,importrange(""https://docs.google.com/spreadsheets/d/1ulhRlvPGI1WUeEVZ8MIP4kdzgi_Tpp8WaPpDZVXzD7o/edit#gid=0"",""$B$1:$CC$1""), 0))"),19890.0)</f>
        <v>19890</v>
      </c>
      <c r="I10" s="125"/>
    </row>
    <row r="11">
      <c r="A11" s="1"/>
      <c r="B11" s="1"/>
      <c r="C11" s="1"/>
      <c r="D11" s="46"/>
      <c r="E11" s="33" t="s">
        <v>20</v>
      </c>
      <c r="F11" s="137"/>
      <c r="G11" s="34" t="s">
        <v>14</v>
      </c>
      <c r="H11" s="34" t="s">
        <v>14</v>
      </c>
      <c r="I11" s="125"/>
    </row>
    <row r="12" ht="15.0" customHeight="1">
      <c r="A12" s="1"/>
      <c r="B12" s="1"/>
      <c r="C12" s="49"/>
      <c r="D12" s="51" t="s">
        <v>59</v>
      </c>
      <c r="E12" s="51" t="s">
        <v>60</v>
      </c>
      <c r="F12" s="143">
        <f>IFERROR(__xludf.DUMMYFUNCTION("INDEX( importrange(""https://docs.google.com/spreadsheets/d/1ulhRlvPGI1WUeEVZ8MIP4kdzgi_Tpp8WaPpDZVXzD7o/edit#gid=0"",""$B$1:$CU$500""),MATCH(F$37,importrange(""https://docs.google.com/spreadsheets/d/1ulhRlvPGI1WUeEVZ8MIP4kdzgi_Tpp8WaPpDZVXzD7o/edit#gid=0"&amp;""",""$B$1:$B$500""),0),MATCH($D12,importrange(""https://docs.google.com/spreadsheets/d/1ulhRlvPGI1WUeEVZ8MIP4kdzgi_Tpp8WaPpDZVXzD7o/edit#gid=0"",""$B$1:$CU$1""), 0))"),8326663.0)</f>
        <v>8326663</v>
      </c>
      <c r="G12" s="143">
        <f>IFERROR(__xludf.DUMMYFUNCTION("INDEX( importrange(""https://docs.google.com/spreadsheets/d/1ulhRlvPGI1WUeEVZ8MIP4kdzgi_Tpp8WaPpDZVXzD7o/edit#gid=0"",""$B$1:$CU$500""),MATCH(G$37,importrange(""https://docs.google.com/spreadsheets/d/1ulhRlvPGI1WUeEVZ8MIP4kdzgi_Tpp8WaPpDZVXzD7o/edit#gid=0"&amp;""",""$B$1:$B$500""),0),MATCH($D12,importrange(""https://docs.google.com/spreadsheets/d/1ulhRlvPGI1WUeEVZ8MIP4kdzgi_Tpp8WaPpDZVXzD7o/edit#gid=0"",""$B$1:$CU$1""), 0))"),8608051.731)</f>
        <v>8608051.731</v>
      </c>
      <c r="H12" s="143">
        <f>IFERROR(__xludf.DUMMYFUNCTION("INDEX( importrange(""https://docs.google.com/spreadsheets/d/1ulhRlvPGI1WUeEVZ8MIP4kdzgi_Tpp8WaPpDZVXzD7o/edit#gid=0"",""$B$1:$CU$500""),MATCH(H$37,importrange(""https://docs.google.com/spreadsheets/d/1ulhRlvPGI1WUeEVZ8MIP4kdzgi_Tpp8WaPpDZVXzD7o/edit#gid=0"&amp;""",""$B$1:$B$500""),0),MATCH($D12,importrange(""https://docs.google.com/spreadsheets/d/1ulhRlvPGI1WUeEVZ8MIP4kdzgi_Tpp8WaPpDZVXzD7o/edit#gid=0"",""$B$1:$CU$1""), 0))"),8598624.957999999)</f>
        <v>8598624.958</v>
      </c>
      <c r="I12" s="125"/>
      <c r="K12" s="144"/>
      <c r="L12" s="144"/>
    </row>
    <row r="13" ht="15.0" customHeight="1">
      <c r="A13" s="1"/>
      <c r="B13" s="1"/>
      <c r="C13" s="49"/>
      <c r="D13" s="29" t="s">
        <v>61</v>
      </c>
      <c r="E13" s="29" t="s">
        <v>62</v>
      </c>
      <c r="F13" s="145">
        <f>IFERROR(__xludf.DUMMYFUNCTION("INDEX( importrange(""https://docs.google.com/spreadsheets/d/1ulhRlvPGI1WUeEVZ8MIP4kdzgi_Tpp8WaPpDZVXzD7o/edit#gid=0"",""$B$1:$CU$500""),MATCH(F$37,importrange(""https://docs.google.com/spreadsheets/d/1ulhRlvPGI1WUeEVZ8MIP4kdzgi_Tpp8WaPpDZVXzD7o/edit#gid=0"&amp;""",""$B$1:$B$500""),0),MATCH($D13,importrange(""https://docs.google.com/spreadsheets/d/1ulhRlvPGI1WUeEVZ8MIP4kdzgi_Tpp8WaPpDZVXzD7o/edit#gid=0"",""$B$1:$CU$1""), 0))"),5451169.0)</f>
        <v>5451169</v>
      </c>
      <c r="G13" s="145">
        <f>IFERROR(__xludf.DUMMYFUNCTION("INDEX( importrange(""https://docs.google.com/spreadsheets/d/1ulhRlvPGI1WUeEVZ8MIP4kdzgi_Tpp8WaPpDZVXzD7o/edit#gid=0"",""$B$1:$CU$500""),MATCH(G$37,importrange(""https://docs.google.com/spreadsheets/d/1ulhRlvPGI1WUeEVZ8MIP4kdzgi_Tpp8WaPpDZVXzD7o/edit#gid=0"&amp;""",""$B$1:$B$500""),0),MATCH($D13,importrange(""https://docs.google.com/spreadsheets/d/1ulhRlvPGI1WUeEVZ8MIP4kdzgi_Tpp8WaPpDZVXzD7o/edit#gid=0"",""$B$1:$CU$1""), 0))"),5369645.201)</f>
        <v>5369645.201</v>
      </c>
      <c r="H13" s="18">
        <f>IFERROR(__xludf.DUMMYFUNCTION("INDEX( importrange(""https://docs.google.com/spreadsheets/d/1ulhRlvPGI1WUeEVZ8MIP4kdzgi_Tpp8WaPpDZVXzD7o/edit#gid=0"",""$B$1:$CU$500""),MATCH(H$37,importrange(""https://docs.google.com/spreadsheets/d/1ulhRlvPGI1WUeEVZ8MIP4kdzgi_Tpp8WaPpDZVXzD7o/edit#gid=0"&amp;""",""$B$1:$B$500""),0),MATCH($D13,importrange(""https://docs.google.com/spreadsheets/d/1ulhRlvPGI1WUeEVZ8MIP4kdzgi_Tpp8WaPpDZVXzD7o/edit#gid=0"",""$B$1:$CU$1""), 0))"),5336217.018)</f>
        <v>5336217.018</v>
      </c>
      <c r="I13" s="133" t="s">
        <v>14</v>
      </c>
      <c r="J13" s="146"/>
      <c r="K13" s="144"/>
      <c r="L13" s="144"/>
    </row>
    <row r="14" ht="15.0" customHeight="1">
      <c r="A14" s="1"/>
      <c r="B14" s="1"/>
      <c r="C14" s="49"/>
      <c r="D14" s="147" t="s">
        <v>63</v>
      </c>
      <c r="E14" s="147" t="s">
        <v>64</v>
      </c>
      <c r="F14" s="148">
        <f t="shared" ref="F14:H14" si="1">F12-F13</f>
        <v>2875494</v>
      </c>
      <c r="G14" s="148">
        <f t="shared" si="1"/>
        <v>3238406.53</v>
      </c>
      <c r="H14" s="25">
        <f t="shared" si="1"/>
        <v>3262407.94</v>
      </c>
      <c r="I14" s="125"/>
      <c r="J14" s="146"/>
      <c r="K14" s="144"/>
      <c r="L14" s="144"/>
    </row>
    <row r="15" ht="15.0" hidden="1" customHeight="1">
      <c r="A15" s="1"/>
      <c r="B15" s="1"/>
      <c r="C15" s="49"/>
      <c r="D15" s="50"/>
      <c r="E15" s="51" t="s">
        <v>21</v>
      </c>
      <c r="F15" s="149"/>
      <c r="G15" s="52"/>
      <c r="H15" s="52"/>
      <c r="I15" s="125"/>
    </row>
    <row r="16" ht="15.0" hidden="1" customHeight="1">
      <c r="A16" s="1"/>
      <c r="B16" s="1"/>
      <c r="C16" s="49"/>
      <c r="D16" s="49" t="s">
        <v>22</v>
      </c>
      <c r="E16" s="53" t="s">
        <v>23</v>
      </c>
      <c r="F16" s="150" t="str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16,importrange(""https://docs.google.com/spreadsheets/d/1ulhRlvPGI1WUeEVZ8MIP4kdzgi_Tpp8WaPpDZVXzD7o/edit#gid=0"",""$B$1:$CC$1""), 0))"),"#N/A")</f>
        <v>#N/A</v>
      </c>
      <c r="G16" s="54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D16,importrange(""https://docs.google.com/spreadsheets/d/1ulhRlvPGI1WUeEVZ8MIP4kdzgi_Tpp8WaPpDZVXzD7o/edit#gid=0"",""$B$1:$CC$1""), 0))"),47156.0)</f>
        <v>47156</v>
      </c>
      <c r="H16" s="54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D16,importrange(""https://docs.google.com/spreadsheets/d/1ulhRlvPGI1WUeEVZ8MIP4kdzgi_Tpp8WaPpDZVXzD7o/edit#gid=0"",""$B$1:$CC$1""), 0))"),3741.0)</f>
        <v>3741</v>
      </c>
      <c r="I16" s="125"/>
    </row>
    <row r="17" ht="15.0" hidden="1" customHeight="1">
      <c r="A17" s="1"/>
      <c r="B17" s="1"/>
      <c r="C17" s="49"/>
      <c r="D17" s="57" t="s">
        <v>24</v>
      </c>
      <c r="E17" s="58" t="s">
        <v>25</v>
      </c>
      <c r="F17" s="151" t="str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17,importrange(""https://docs.google.com/spreadsheets/d/1ulhRlvPGI1WUeEVZ8MIP4kdzgi_Tpp8WaPpDZVXzD7o/edit#gid=0"",""$B$1:$CC$1""), 0))"),"#N/A")</f>
        <v>#N/A</v>
      </c>
      <c r="G17" s="59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D17,importrange(""https://docs.google.com/spreadsheets/d/1ulhRlvPGI1WUeEVZ8MIP4kdzgi_Tpp8WaPpDZVXzD7o/edit#gid=0"",""$B$1:$CC$1""), 0))"),3507879.73)</f>
        <v>3507879.73</v>
      </c>
      <c r="H17" s="59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D17,importrange(""https://docs.google.com/spreadsheets/d/1ulhRlvPGI1WUeEVZ8MIP4kdzgi_Tpp8WaPpDZVXzD7o/edit#gid=0"",""$B$1:$CC$1""), 0))"),295459.0)</f>
        <v>295459</v>
      </c>
      <c r="I17" s="125"/>
    </row>
    <row r="18" ht="15.0" hidden="1" customHeight="1">
      <c r="A18" s="1"/>
      <c r="B18" s="1"/>
      <c r="E18" s="61" t="s">
        <v>26</v>
      </c>
      <c r="F18" s="149"/>
      <c r="G18" s="52"/>
      <c r="H18" s="52"/>
      <c r="I18" s="125"/>
    </row>
    <row r="19" hidden="1">
      <c r="A19" s="1"/>
      <c r="B19" s="1"/>
      <c r="C19" s="62"/>
      <c r="D19" s="63" t="s">
        <v>27</v>
      </c>
      <c r="E19" s="64" t="s">
        <v>23</v>
      </c>
      <c r="F19" s="152" t="str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19,importrange(""https://docs.google.com/spreadsheets/d/1ulhRlvPGI1WUeEVZ8MIP4kdzgi_Tpp8WaPpDZVXzD7o/edit#gid=0"",""$B$1:$CC$1""), 0))"),"#N/A")</f>
        <v>#N/A</v>
      </c>
      <c r="G19" s="65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D19,importrange(""https://docs.google.com/spreadsheets/d/1ulhRlvPGI1WUeEVZ8MIP4kdzgi_Tpp8WaPpDZVXzD7o/edit#gid=0"",""$B$1:$CC$1""), 0))"),40389.0)</f>
        <v>40389</v>
      </c>
      <c r="H19" s="65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D19,importrange(""https://docs.google.com/spreadsheets/d/1ulhRlvPGI1WUeEVZ8MIP4kdzgi_Tpp8WaPpDZVXzD7o/edit#gid=0"",""$B$1:$CC$1""), 0))"),3349.0)</f>
        <v>3349</v>
      </c>
      <c r="I19" s="125"/>
    </row>
    <row r="20" hidden="1">
      <c r="A20" s="1"/>
      <c r="B20" s="1"/>
      <c r="C20" s="62"/>
      <c r="D20" s="67" t="s">
        <v>28</v>
      </c>
      <c r="E20" s="68" t="s">
        <v>25</v>
      </c>
      <c r="F20" s="153" t="str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20,importrange(""https://docs.google.com/spreadsheets/d/1ulhRlvPGI1WUeEVZ8MIP4kdzgi_Tpp8WaPpDZVXzD7o/edit#gid=0"",""$B$1:$CC$1""), 0))"),"#N/A")</f>
        <v>#N/A</v>
      </c>
      <c r="G20" s="69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D20,importrange(""https://docs.google.com/spreadsheets/d/1ulhRlvPGI1WUeEVZ8MIP4kdzgi_Tpp8WaPpDZVXzD7o/edit#gid=0"",""$B$1:$CC$1""), 0))"),2787728.85)</f>
        <v>2787728.85</v>
      </c>
      <c r="H20" s="69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D20,importrange(""https://docs.google.com/spreadsheets/d/1ulhRlvPGI1WUeEVZ8MIP4kdzgi_Tpp8WaPpDZVXzD7o/edit#gid=0"",""$B$1:$CC$1""), 0))"),258609.0)</f>
        <v>258609</v>
      </c>
      <c r="I20" s="125"/>
    </row>
    <row r="21" hidden="1">
      <c r="A21" s="1"/>
      <c r="B21" s="1"/>
      <c r="C21" s="62"/>
      <c r="D21" s="67"/>
      <c r="E21" s="61" t="s">
        <v>29</v>
      </c>
      <c r="F21" s="149"/>
      <c r="G21" s="52"/>
      <c r="H21" s="52"/>
      <c r="I21" s="125"/>
    </row>
    <row r="22" hidden="1">
      <c r="A22" s="1"/>
      <c r="B22" s="1"/>
      <c r="C22" s="62"/>
      <c r="D22" s="67"/>
      <c r="E22" s="29" t="s">
        <v>23</v>
      </c>
      <c r="F22" s="154" t="str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0))"),"#N/A")</f>
        <v>#N/A</v>
      </c>
      <c r="G22" s="72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0))"),655.0)</f>
        <v>655</v>
      </c>
      <c r="H22" s="72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0))"),28.0)</f>
        <v>28</v>
      </c>
      <c r="I22" s="125"/>
    </row>
    <row r="23" hidden="1">
      <c r="A23" s="1"/>
      <c r="B23" s="1"/>
      <c r="C23" s="63" t="s">
        <v>30</v>
      </c>
      <c r="D23" s="67" t="s">
        <v>31</v>
      </c>
      <c r="E23" s="74" t="s">
        <v>25</v>
      </c>
      <c r="F23" s="155" t="str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0))"),"#N/A")</f>
        <v>#N/A</v>
      </c>
      <c r="G23" s="75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0))"),504324.42)</f>
        <v>504324.42</v>
      </c>
      <c r="H23" s="75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0))"),22929.0)</f>
        <v>22929</v>
      </c>
      <c r="I23" s="125"/>
    </row>
    <row r="24" hidden="1">
      <c r="A24" s="77"/>
      <c r="B24" s="1"/>
      <c r="E24" s="61" t="s">
        <v>32</v>
      </c>
      <c r="F24" s="149"/>
      <c r="G24" s="52"/>
      <c r="H24" s="52"/>
      <c r="I24" s="125"/>
    </row>
    <row r="25" hidden="1">
      <c r="A25" s="1"/>
      <c r="B25" s="1"/>
      <c r="C25" s="62"/>
      <c r="D25" s="78"/>
      <c r="E25" s="22" t="s">
        <v>23</v>
      </c>
      <c r="F25" s="156" t="str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C26,importrange(""https://docs.google.com/spreadsheets/d/1ulhRlvPGI1WUeEVZ8MIP4kdzgi_Tpp8WaPpDZVXzD7o/edit#gid=0"",""$B$1:$CC$1""), 0))"),"#N/A")</f>
        <v>#N/A</v>
      </c>
      <c r="G25" s="79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C26,importrange(""https://docs.google.com/spreadsheets/d/1ulhRlvPGI1WUeEVZ8MIP4kdzgi_Tpp8WaPpDZVXzD7o/edit#gid=0"",""$B$1:$CC$1""), 0))"),6112.0)</f>
        <v>6112</v>
      </c>
      <c r="H25" s="79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C26,importrange(""https://docs.google.com/spreadsheets/d/1ulhRlvPGI1WUeEVZ8MIP4kdzgi_Tpp8WaPpDZVXzD7o/edit#gid=0"",""$B$1:$CC$1""), 0))"),364.0)</f>
        <v>364</v>
      </c>
      <c r="I25" s="125"/>
    </row>
    <row r="26" hidden="1">
      <c r="A26" s="1"/>
      <c r="B26" s="1"/>
      <c r="C26" s="63" t="s">
        <v>33</v>
      </c>
      <c r="D26" s="67" t="s">
        <v>34</v>
      </c>
      <c r="E26" s="22" t="s">
        <v>25</v>
      </c>
      <c r="F26" s="157" t="str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26,importrange(""https://docs.google.com/spreadsheets/d/1ulhRlvPGI1WUeEVZ8MIP4kdzgi_Tpp8WaPpDZVXzD7o/edit#gid=0"",""$B$1:$CC$1""), 0))"),"#N/A")</f>
        <v>#N/A</v>
      </c>
      <c r="G26" s="81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D26,importrange(""https://docs.google.com/spreadsheets/d/1ulhRlvPGI1WUeEVZ8MIP4kdzgi_Tpp8WaPpDZVXzD7o/edit#gid=0"",""$B$1:$CC$1""), 0))"),215826.46)</f>
        <v>215826.46</v>
      </c>
      <c r="H26" s="81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D26,importrange(""https://docs.google.com/spreadsheets/d/1ulhRlvPGI1WUeEVZ8MIP4kdzgi_Tpp8WaPpDZVXzD7o/edit#gid=0"",""$B$1:$CC$1""), 0))"),13921.0)</f>
        <v>13921</v>
      </c>
      <c r="I26" s="125"/>
    </row>
    <row r="27">
      <c r="A27" s="1"/>
      <c r="B27" s="1"/>
      <c r="C27" s="1"/>
      <c r="D27" s="46"/>
      <c r="E27" s="82" t="s">
        <v>35</v>
      </c>
      <c r="F27" s="158"/>
      <c r="G27" s="34" t="s">
        <v>14</v>
      </c>
      <c r="H27" s="34" t="s">
        <v>14</v>
      </c>
      <c r="I27" s="125"/>
    </row>
    <row r="28">
      <c r="A28" s="1"/>
      <c r="B28" s="1"/>
      <c r="C28" s="1"/>
      <c r="D28" s="49"/>
      <c r="E28" s="51" t="s">
        <v>36</v>
      </c>
      <c r="F28" s="85"/>
      <c r="G28" s="85"/>
      <c r="H28" s="52"/>
      <c r="I28" s="125"/>
      <c r="L28" s="56"/>
      <c r="N28" s="56"/>
    </row>
    <row r="29">
      <c r="A29" s="1"/>
      <c r="B29" s="1"/>
      <c r="C29" s="1"/>
      <c r="D29" s="49"/>
      <c r="E29" s="87" t="s">
        <v>37</v>
      </c>
      <c r="F29" s="88">
        <f>IFERROR(__xludf.DUMMYFUNCTION("index( importrange(""https://docs.google.com/spreadsheets/d/1ulhRlvPGI1WUeEVZ8MIP4kdzgi_Tpp8WaPpDZVXzD7o/edit#gid=0"",""$B$1:$CC$500""),match(F$37,importrange(""https://docs.google.com/spreadsheets/d/1ulhRlvPGI1WUeEVZ8MIP4kdzgi_Tpp8WaPpDZVXzD7o/edit#gid=0"&amp;""",""$B$1:$B$500""),0),match($E29,importrange(""https://docs.google.com/spreadsheets/d/1ulhRlvPGI1WUeEVZ8MIP4kdzgi_Tpp8WaPpDZVXzD7o/edit#gid=0"",""$B$1:$CC$1""), 0))"),43560.0)</f>
        <v>43560</v>
      </c>
      <c r="G29" s="88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E29,importrange(""https://docs.google.com/spreadsheets/d/1ulhRlvPGI1WUeEVZ8MIP4kdzgi_Tpp8WaPpDZVXzD7o/edit#gid=0"",""$B$1:$CC$1""), 0))"),44678.0)</f>
        <v>44678</v>
      </c>
      <c r="H29" s="72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E29,importrange(""https://docs.google.com/spreadsheets/d/1ulhRlvPGI1WUeEVZ8MIP4kdzgi_Tpp8WaPpDZVXzD7o/edit#gid=0"",""$B$1:$CC$1""), 0))"),44759.0)</f>
        <v>44759</v>
      </c>
      <c r="I29" s="125"/>
      <c r="L29" s="56"/>
      <c r="N29" s="56"/>
    </row>
    <row r="30">
      <c r="A30" s="1"/>
      <c r="B30" s="1"/>
      <c r="C30" s="1"/>
      <c r="D30" s="91"/>
      <c r="E30" s="92" t="s">
        <v>38</v>
      </c>
      <c r="F30" s="93">
        <f>IFERROR(__xludf.DUMMYFUNCTION("index( importrange(""https://docs.google.com/spreadsheets/d/1ulhRlvPGI1WUeEVZ8MIP4kdzgi_Tpp8WaPpDZVXzD7o/edit#gid=0"",""$B$1:$CC$500""),match(F$37,importrange(""https://docs.google.com/spreadsheets/d/1ulhRlvPGI1WUeEVZ8MIP4kdzgi_Tpp8WaPpDZVXzD7o/edit#gid=0"&amp;""",""$B$1:$B$500""),0),match($E30,importrange(""https://docs.google.com/spreadsheets/d/1ulhRlvPGI1WUeEVZ8MIP4kdzgi_Tpp8WaPpDZVXzD7o/edit#gid=0"",""$B$1:$CC$1""), 0))"),707620.81447)</f>
        <v>707620.8145</v>
      </c>
      <c r="G30" s="93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E30,importrange(""https://docs.google.com/spreadsheets/d/1ulhRlvPGI1WUeEVZ8MIP4kdzgi_Tpp8WaPpDZVXzD7o/edit#gid=0"",""$B$1:$CC$1""), 0))"),801435.796)</f>
        <v>801435.796</v>
      </c>
      <c r="H30" s="96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E30,importrange(""https://docs.google.com/spreadsheets/d/1ulhRlvPGI1WUeEVZ8MIP4kdzgi_Tpp8WaPpDZVXzD7o/edit#gid=0"",""$B$1:$CC$1""), 0))"),815867.834)</f>
        <v>815867.834</v>
      </c>
      <c r="I30" s="125"/>
      <c r="L30" s="56"/>
      <c r="N30" s="56"/>
    </row>
    <row r="31" hidden="1">
      <c r="A31" s="1"/>
      <c r="B31" s="1"/>
      <c r="C31" s="1"/>
      <c r="D31" s="98"/>
      <c r="E31" s="61" t="s">
        <v>39</v>
      </c>
      <c r="F31" s="159"/>
      <c r="G31" s="85"/>
      <c r="H31" s="52"/>
      <c r="I31" s="125"/>
    </row>
    <row r="32" hidden="1">
      <c r="A32" s="1"/>
      <c r="B32" s="1"/>
      <c r="C32" s="1"/>
      <c r="D32" s="87" t="s">
        <v>40</v>
      </c>
      <c r="E32" s="29" t="s">
        <v>41</v>
      </c>
      <c r="F32" s="160" t="str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32,importrange(""https://docs.google.com/spreadsheets/d/1ulhRlvPGI1WUeEVZ8MIP4kdzgi_Tpp8WaPpDZVXzD7o/edit#gid=0"",""$B$1:$CC$1""), 0))"),"#N/A")</f>
        <v>#N/A</v>
      </c>
      <c r="G32" s="88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D32,importrange(""https://docs.google.com/spreadsheets/d/1ulhRlvPGI1WUeEVZ8MIP4kdzgi_Tpp8WaPpDZVXzD7o/edit#gid=0"",""$B$1:$CC$1""), 0))"),191023.0)</f>
        <v>191023</v>
      </c>
      <c r="H32" s="72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D32,importrange(""https://docs.google.com/spreadsheets/d/1ulhRlvPGI1WUeEVZ8MIP4kdzgi_Tpp8WaPpDZVXzD7o/edit#gid=0"",""$B$1:$CC$1""), 0))"),13477.0)</f>
        <v>13477</v>
      </c>
      <c r="I32" s="125"/>
    </row>
    <row r="33" hidden="1">
      <c r="A33" s="1"/>
      <c r="B33" s="1"/>
      <c r="C33" s="1"/>
      <c r="D33" s="99" t="s">
        <v>42</v>
      </c>
      <c r="E33" s="22" t="s">
        <v>43</v>
      </c>
      <c r="F33" s="161" t="str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$D33,importrange(""https://docs.google.com/spreadsheets/d/1ulhRlvPGI1WUeEVZ8MIP4kdzgi_Tpp8WaPpDZVXzD7o/edit#gid=0"",""$B$1:$CE$1""), 0))/1000"),"#N/A")</f>
        <v>#N/A</v>
      </c>
      <c r="G33" s="100" t="str">
        <f>IFERROR(__xludf.DUMMYFUNCTION("index( importrange(""https://docs.google.com/spreadsheets/d/1ulhRlvPGI1WUeEVZ8MIP4kdzgi_Tpp8WaPpDZVXzD7o/edit#gid=0"",""$B$1:$CE$500""),match(G$37,importrange(""https://docs.google.com/spreadsheets/d/1ulhRlvPGI1WUeEVZ8MIP4kdzgi_Tpp8WaPpDZVXzD7o/edit#gid=0"&amp;""",""$B$1:$B$500""),0),match($D33,importrange(""https://docs.google.com/spreadsheets/d/1ulhRlvPGI1WUeEVZ8MIP4kdzgi_Tpp8WaPpDZVXzD7o/edit#gid=0"",""$B$1:$CE$1""), 0))/1000"),"#N/A")</f>
        <v>#N/A</v>
      </c>
      <c r="H33" s="81" t="str">
        <f>IFERROR(__xludf.DUMMYFUNCTION("index( importrange(""https://docs.google.com/spreadsheets/d/1ulhRlvPGI1WUeEVZ8MIP4kdzgi_Tpp8WaPpDZVXzD7o/edit#gid=0"",""$B$1:$CE$500""),match(H$37,importrange(""https://docs.google.com/spreadsheets/d/1ulhRlvPGI1WUeEVZ8MIP4kdzgi_Tpp8WaPpDZVXzD7o/edit#gid=0"&amp;""",""$B$1:$B$500""),0),match($D33,importrange(""https://docs.google.com/spreadsheets/d/1ulhRlvPGI1WUeEVZ8MIP4kdzgi_Tpp8WaPpDZVXzD7o/edit#gid=0"",""$B$1:$CE$1""), 0))/1000"),"#N/A")</f>
        <v>#N/A</v>
      </c>
      <c r="I33" s="125"/>
    </row>
    <row r="34">
      <c r="A34" s="162"/>
      <c r="B34" s="162"/>
      <c r="C34" s="162"/>
      <c r="D34" s="163"/>
      <c r="E34" s="164"/>
      <c r="F34" s="165"/>
      <c r="G34" s="164"/>
      <c r="H34" s="166"/>
      <c r="I34" s="167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</row>
    <row r="35">
      <c r="A35" s="162"/>
      <c r="B35" s="162"/>
      <c r="C35" s="162"/>
      <c r="D35" s="163"/>
      <c r="E35" s="166"/>
      <c r="F35" s="165"/>
      <c r="G35" s="166"/>
      <c r="I35" s="167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</row>
    <row r="36">
      <c r="A36" s="162"/>
      <c r="B36" s="162"/>
      <c r="C36" s="162"/>
      <c r="D36" s="163"/>
      <c r="E36" s="6" t="s">
        <v>1</v>
      </c>
      <c r="F36" s="169"/>
      <c r="G36" s="169"/>
      <c r="H36" s="170"/>
      <c r="I36" s="167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</row>
    <row r="37">
      <c r="A37" s="1"/>
      <c r="B37" s="1"/>
      <c r="C37" s="1"/>
      <c r="D37" s="46"/>
      <c r="E37" s="82" t="s">
        <v>44</v>
      </c>
      <c r="F37" s="7" t="s">
        <v>3</v>
      </c>
      <c r="G37" s="7" t="s">
        <v>4</v>
      </c>
      <c r="H37" s="171" t="s">
        <v>6</v>
      </c>
      <c r="I37" s="125"/>
    </row>
    <row r="38">
      <c r="A38" s="1"/>
      <c r="B38" s="1"/>
      <c r="C38" s="1"/>
      <c r="D38" s="49"/>
      <c r="E38" s="87" t="s">
        <v>45</v>
      </c>
      <c r="F38" s="113">
        <f>IFERROR(__xludf.DUMMYFUNCTION("index( importrange(""https://docs.google.com/spreadsheets/d/1ulhRlvPGI1WUeEVZ8MIP4kdzgi_Tpp8WaPpDZVXzD7o/edit#gid=0"",""$B$1:$CC$500""),match(F$37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0))"),3712464.0)</f>
        <v>3712464</v>
      </c>
      <c r="G38" s="113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0))"),4104184.0)</f>
        <v>4104184</v>
      </c>
      <c r="H38" s="105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0))"),370375.0)</f>
        <v>370375</v>
      </c>
      <c r="I38" s="125"/>
    </row>
    <row r="39">
      <c r="A39" s="1"/>
      <c r="B39" s="1"/>
      <c r="C39" s="1"/>
      <c r="D39" s="91"/>
      <c r="E39" s="92" t="s">
        <v>46</v>
      </c>
      <c r="F39" s="93">
        <f>IFERROR(__xludf.DUMMYFUNCTION("index( importrange(""https://docs.google.com/spreadsheets/d/1ulhRlvPGI1WUeEVZ8MIP4kdzgi_Tpp8WaPpDZVXzD7o/edit#gid=0"",""$B$1:$CC$500""),match(F$37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0))"),304209.0)</f>
        <v>304209</v>
      </c>
      <c r="G39" s="93">
        <f>IFERROR(__xludf.DUMMYFUNCTION("index( importrange(""https://docs.google.com/spreadsheets/d/1ulhRlvPGI1WUeEVZ8MIP4kdzgi_Tpp8WaPpDZVXzD7o/edit#gid=0"",""$B$1:$CC$500""),match(G$37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0))"),354722.0)</f>
        <v>354722</v>
      </c>
      <c r="H39" s="109">
        <f>IFERROR(__xludf.DUMMYFUNCTION("index( importrange(""https://docs.google.com/spreadsheets/d/1ulhRlvPGI1WUeEVZ8MIP4kdzgi_Tpp8WaPpDZVXzD7o/edit#gid=0"",""$B$1:$CC$500""),match(H$37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0))"),36526.0)</f>
        <v>36526</v>
      </c>
      <c r="I39" s="125"/>
    </row>
    <row r="40" ht="12.75" customHeight="1">
      <c r="A40" s="1"/>
      <c r="C40" s="1"/>
      <c r="E40" s="119" t="s">
        <v>14</v>
      </c>
      <c r="F40" s="172"/>
      <c r="I40" s="125"/>
    </row>
    <row r="41" ht="12.75" customHeight="1">
      <c r="A41" s="1"/>
      <c r="C41" s="1"/>
      <c r="E41" s="120" t="s">
        <v>65</v>
      </c>
      <c r="F41" s="172"/>
      <c r="I41" s="125"/>
    </row>
    <row r="42" ht="12.75" customHeight="1">
      <c r="A42" s="1"/>
      <c r="C42" s="1"/>
      <c r="F42" s="172"/>
      <c r="I42" s="125"/>
    </row>
    <row r="43" ht="12.75" customHeight="1">
      <c r="A43" s="1"/>
      <c r="C43" s="1"/>
      <c r="E43" s="122"/>
      <c r="F43" s="172"/>
      <c r="I43" s="125"/>
    </row>
    <row r="44">
      <c r="A44" s="1"/>
      <c r="C44" s="1"/>
      <c r="F44" s="172"/>
      <c r="I44" s="125"/>
    </row>
    <row r="45">
      <c r="A45" s="1"/>
      <c r="F45" s="172"/>
      <c r="I45" s="125"/>
    </row>
    <row r="46">
      <c r="A46" s="1"/>
      <c r="F46" s="172"/>
      <c r="I46" s="125"/>
    </row>
    <row r="47">
      <c r="A47" s="1"/>
      <c r="F47" s="172"/>
      <c r="I47" s="125"/>
    </row>
    <row r="48">
      <c r="A48" s="1"/>
      <c r="F48" s="172"/>
      <c r="I48" s="125"/>
    </row>
    <row r="49">
      <c r="A49" s="1"/>
      <c r="F49" s="172"/>
      <c r="I49" s="125"/>
    </row>
    <row r="50">
      <c r="A50" s="1"/>
      <c r="F50" s="172"/>
      <c r="I50" s="125"/>
    </row>
    <row r="51">
      <c r="A51" s="1"/>
      <c r="F51" s="172"/>
      <c r="I51" s="125"/>
    </row>
    <row r="52">
      <c r="A52" s="123"/>
      <c r="F52" s="172"/>
      <c r="I52" s="125"/>
    </row>
    <row r="53">
      <c r="A53" s="1"/>
      <c r="F53" s="172"/>
      <c r="I53" s="125"/>
    </row>
    <row r="54">
      <c r="A54" s="1"/>
      <c r="F54" s="172"/>
      <c r="I54" s="125"/>
    </row>
    <row r="55">
      <c r="A55" s="1"/>
      <c r="F55" s="172"/>
      <c r="I55" s="125"/>
    </row>
    <row r="56">
      <c r="A56" s="1"/>
      <c r="F56" s="172"/>
      <c r="I56" s="125"/>
    </row>
    <row r="57">
      <c r="A57" s="1"/>
      <c r="F57" s="172"/>
      <c r="I57" s="125"/>
    </row>
    <row r="58">
      <c r="A58" s="1"/>
      <c r="F58" s="172"/>
      <c r="I58" s="125"/>
    </row>
    <row r="59">
      <c r="A59" s="1"/>
      <c r="F59" s="172"/>
      <c r="I59" s="125"/>
    </row>
    <row r="60">
      <c r="A60" s="1"/>
      <c r="F60" s="172"/>
      <c r="I60" s="125"/>
    </row>
    <row r="61">
      <c r="A61" s="1"/>
      <c r="F61" s="172"/>
      <c r="I61" s="125"/>
    </row>
    <row r="62">
      <c r="A62" s="1"/>
      <c r="F62" s="172"/>
      <c r="I62" s="125"/>
    </row>
    <row r="63">
      <c r="A63" s="1"/>
      <c r="F63" s="172"/>
      <c r="I63" s="125"/>
    </row>
    <row r="64">
      <c r="A64" s="1"/>
      <c r="F64" s="172"/>
      <c r="I64" s="125"/>
    </row>
    <row r="65">
      <c r="A65" s="1"/>
      <c r="F65" s="172"/>
      <c r="I65" s="125"/>
    </row>
    <row r="66">
      <c r="A66" s="1"/>
      <c r="F66" s="172"/>
      <c r="I66" s="125"/>
    </row>
    <row r="67">
      <c r="A67" s="1"/>
      <c r="F67" s="172"/>
      <c r="I67" s="125"/>
    </row>
    <row r="68">
      <c r="A68" s="1"/>
      <c r="F68" s="172"/>
      <c r="I68" s="125"/>
    </row>
    <row r="69">
      <c r="A69" s="1"/>
      <c r="F69" s="172"/>
      <c r="I69" s="125"/>
    </row>
    <row r="70">
      <c r="A70" s="1"/>
      <c r="F70" s="172"/>
      <c r="I70" s="125"/>
    </row>
    <row r="71">
      <c r="A71" s="1"/>
      <c r="F71" s="172"/>
      <c r="I71" s="125"/>
    </row>
    <row r="72">
      <c r="A72" s="1"/>
      <c r="F72" s="172"/>
      <c r="I72" s="125"/>
    </row>
    <row r="73">
      <c r="A73" s="1"/>
      <c r="F73" s="172"/>
      <c r="I73" s="125"/>
    </row>
    <row r="74">
      <c r="A74" s="1"/>
      <c r="F74" s="172"/>
      <c r="I74" s="125"/>
    </row>
    <row r="75">
      <c r="A75" s="1"/>
      <c r="F75" s="172"/>
      <c r="I75" s="125"/>
    </row>
    <row r="76">
      <c r="A76" s="1"/>
      <c r="F76" s="172"/>
      <c r="I76" s="125"/>
    </row>
    <row r="77">
      <c r="A77" s="1"/>
      <c r="F77" s="172"/>
      <c r="I77" s="125"/>
    </row>
    <row r="78">
      <c r="A78" s="1"/>
      <c r="F78" s="172"/>
      <c r="I78" s="125"/>
    </row>
    <row r="79">
      <c r="A79" s="1"/>
      <c r="F79" s="172"/>
      <c r="I79" s="125"/>
    </row>
    <row r="80">
      <c r="A80" s="1"/>
      <c r="F80" s="172"/>
      <c r="I80" s="125"/>
    </row>
    <row r="81">
      <c r="A81" s="1"/>
      <c r="F81" s="172"/>
      <c r="I81" s="125"/>
    </row>
    <row r="82">
      <c r="A82" s="1"/>
      <c r="F82" s="172"/>
      <c r="I82" s="125"/>
    </row>
    <row r="83">
      <c r="A83" s="1"/>
      <c r="F83" s="172"/>
      <c r="I83" s="125"/>
    </row>
    <row r="84">
      <c r="A84" s="1"/>
      <c r="F84" s="172"/>
      <c r="I84" s="125"/>
    </row>
    <row r="85">
      <c r="A85" s="1"/>
      <c r="F85" s="172"/>
      <c r="I85" s="125"/>
    </row>
    <row r="86">
      <c r="A86" s="1"/>
      <c r="F86" s="172"/>
      <c r="I86" s="125"/>
    </row>
    <row r="87">
      <c r="A87" s="1"/>
      <c r="F87" s="172"/>
      <c r="I87" s="125"/>
    </row>
    <row r="88">
      <c r="A88" s="1"/>
      <c r="F88" s="172"/>
      <c r="I88" s="125"/>
    </row>
    <row r="89">
      <c r="A89" s="1"/>
      <c r="F89" s="172"/>
      <c r="I89" s="125"/>
    </row>
    <row r="90">
      <c r="A90" s="1"/>
      <c r="F90" s="172"/>
      <c r="I90" s="125"/>
    </row>
    <row r="91">
      <c r="A91" s="1"/>
      <c r="F91" s="172"/>
      <c r="I91" s="125"/>
    </row>
    <row r="92">
      <c r="A92" s="1"/>
      <c r="F92" s="172"/>
      <c r="I92" s="125"/>
    </row>
    <row r="93">
      <c r="A93" s="1"/>
      <c r="F93" s="172"/>
      <c r="I93" s="125"/>
    </row>
    <row r="94">
      <c r="A94" s="1"/>
      <c r="F94" s="172"/>
      <c r="I94" s="125"/>
    </row>
    <row r="95">
      <c r="A95" s="1"/>
      <c r="F95" s="172"/>
      <c r="I95" s="125"/>
    </row>
    <row r="96">
      <c r="A96" s="1"/>
      <c r="F96" s="172"/>
      <c r="I96" s="125"/>
    </row>
    <row r="97">
      <c r="A97" s="1"/>
      <c r="F97" s="172"/>
      <c r="I97" s="125"/>
    </row>
    <row r="98">
      <c r="A98" s="1"/>
      <c r="F98" s="172"/>
      <c r="I98" s="125"/>
    </row>
    <row r="99">
      <c r="A99" s="1"/>
      <c r="F99" s="172"/>
      <c r="I99" s="125"/>
    </row>
    <row r="100">
      <c r="A100" s="1"/>
      <c r="F100" s="172"/>
      <c r="I100" s="125"/>
    </row>
    <row r="101">
      <c r="A101" s="1"/>
      <c r="F101" s="172"/>
      <c r="I101" s="125"/>
    </row>
    <row r="102">
      <c r="A102" s="1"/>
      <c r="F102" s="172"/>
      <c r="I102" s="125"/>
    </row>
    <row r="103">
      <c r="A103" s="1"/>
      <c r="F103" s="172"/>
      <c r="I103" s="125"/>
    </row>
    <row r="104">
      <c r="A104" s="1"/>
      <c r="F104" s="172"/>
      <c r="I104" s="125"/>
    </row>
    <row r="105">
      <c r="A105" s="1"/>
      <c r="F105" s="172"/>
      <c r="I105" s="125"/>
    </row>
    <row r="106">
      <c r="A106" s="1"/>
      <c r="F106" s="172"/>
      <c r="I106" s="125"/>
    </row>
    <row r="107">
      <c r="A107" s="1"/>
      <c r="F107" s="172"/>
      <c r="I107" s="125"/>
    </row>
    <row r="108">
      <c r="A108" s="1"/>
      <c r="F108" s="172"/>
      <c r="I108" s="125"/>
    </row>
    <row r="109">
      <c r="A109" s="1"/>
      <c r="F109" s="172"/>
      <c r="I109" s="125"/>
    </row>
    <row r="110">
      <c r="A110" s="1"/>
      <c r="F110" s="172"/>
      <c r="I110" s="125"/>
    </row>
    <row r="111">
      <c r="A111" s="1"/>
      <c r="F111" s="172"/>
      <c r="I111" s="125"/>
    </row>
    <row r="112">
      <c r="A112" s="1"/>
      <c r="F112" s="172"/>
      <c r="I112" s="125"/>
    </row>
    <row r="113">
      <c r="A113" s="1"/>
      <c r="F113" s="172"/>
      <c r="I113" s="125"/>
    </row>
    <row r="114">
      <c r="A114" s="1"/>
      <c r="F114" s="172"/>
      <c r="I114" s="125"/>
    </row>
    <row r="115">
      <c r="A115" s="1"/>
      <c r="F115" s="172"/>
      <c r="I115" s="125"/>
    </row>
    <row r="116">
      <c r="A116" s="1"/>
      <c r="F116" s="172"/>
      <c r="I116" s="125"/>
    </row>
    <row r="117">
      <c r="A117" s="1"/>
      <c r="F117" s="172"/>
      <c r="I117" s="125"/>
    </row>
    <row r="118">
      <c r="A118" s="1"/>
      <c r="F118" s="172"/>
      <c r="I118" s="125"/>
    </row>
    <row r="119">
      <c r="A119" s="1"/>
      <c r="F119" s="172"/>
      <c r="I119" s="125"/>
    </row>
    <row r="120">
      <c r="A120" s="1"/>
      <c r="F120" s="172"/>
      <c r="I120" s="125"/>
    </row>
    <row r="121">
      <c r="A121" s="1"/>
      <c r="F121" s="172"/>
      <c r="I121" s="125"/>
    </row>
    <row r="122">
      <c r="A122" s="1"/>
      <c r="F122" s="172"/>
      <c r="I122" s="125"/>
    </row>
    <row r="123">
      <c r="A123" s="1"/>
      <c r="F123" s="172"/>
      <c r="I123" s="125"/>
    </row>
    <row r="124">
      <c r="A124" s="1"/>
      <c r="F124" s="172"/>
      <c r="I124" s="125"/>
    </row>
    <row r="125">
      <c r="A125" s="1"/>
      <c r="F125" s="172"/>
      <c r="I125" s="125"/>
    </row>
    <row r="126">
      <c r="A126" s="1"/>
      <c r="F126" s="172"/>
      <c r="I126" s="125"/>
    </row>
    <row r="127">
      <c r="A127" s="1"/>
      <c r="F127" s="172"/>
      <c r="I127" s="125"/>
    </row>
    <row r="128">
      <c r="A128" s="1"/>
      <c r="F128" s="172"/>
      <c r="I128" s="125"/>
    </row>
    <row r="129">
      <c r="A129" s="1"/>
      <c r="F129" s="172"/>
      <c r="I129" s="125"/>
    </row>
    <row r="130">
      <c r="A130" s="1"/>
      <c r="F130" s="172"/>
      <c r="I130" s="125"/>
    </row>
    <row r="131">
      <c r="A131" s="1"/>
      <c r="F131" s="172"/>
      <c r="I131" s="125"/>
    </row>
    <row r="132">
      <c r="A132" s="1"/>
      <c r="F132" s="172"/>
      <c r="I132" s="125"/>
    </row>
    <row r="133">
      <c r="A133" s="1"/>
      <c r="F133" s="172"/>
      <c r="I133" s="125"/>
    </row>
    <row r="134">
      <c r="A134" s="1"/>
      <c r="F134" s="172"/>
      <c r="I134" s="125"/>
    </row>
    <row r="135">
      <c r="A135" s="1"/>
      <c r="F135" s="172"/>
      <c r="I135" s="125"/>
    </row>
    <row r="136">
      <c r="A136" s="1"/>
      <c r="F136" s="172"/>
      <c r="I136" s="125"/>
    </row>
    <row r="137">
      <c r="A137" s="1"/>
      <c r="F137" s="172"/>
      <c r="I137" s="125"/>
    </row>
    <row r="138">
      <c r="A138" s="1"/>
      <c r="F138" s="172"/>
      <c r="I138" s="125"/>
    </row>
    <row r="139">
      <c r="A139" s="1"/>
      <c r="F139" s="172"/>
      <c r="I139" s="125"/>
    </row>
    <row r="140">
      <c r="A140" s="1"/>
      <c r="F140" s="172"/>
      <c r="I140" s="125"/>
    </row>
    <row r="141">
      <c r="A141" s="1"/>
      <c r="F141" s="172"/>
      <c r="I141" s="125"/>
    </row>
    <row r="142">
      <c r="A142" s="1"/>
      <c r="F142" s="172"/>
      <c r="I142" s="125"/>
    </row>
    <row r="143">
      <c r="A143" s="1"/>
      <c r="F143" s="172"/>
      <c r="I143" s="125"/>
    </row>
    <row r="144">
      <c r="A144" s="1"/>
      <c r="F144" s="172"/>
      <c r="I144" s="125"/>
    </row>
    <row r="145">
      <c r="A145" s="1"/>
      <c r="F145" s="172"/>
      <c r="I145" s="125"/>
    </row>
    <row r="146">
      <c r="A146" s="1"/>
      <c r="F146" s="172"/>
      <c r="I146" s="125"/>
    </row>
    <row r="147">
      <c r="A147" s="1"/>
      <c r="F147" s="172"/>
      <c r="I147" s="125"/>
    </row>
    <row r="148">
      <c r="A148" s="1"/>
      <c r="F148" s="172"/>
      <c r="I148" s="125"/>
    </row>
    <row r="149">
      <c r="A149" s="1"/>
      <c r="F149" s="172"/>
      <c r="I149" s="125"/>
    </row>
    <row r="150">
      <c r="A150" s="1"/>
      <c r="F150" s="172"/>
      <c r="I150" s="125"/>
    </row>
    <row r="151">
      <c r="A151" s="1"/>
      <c r="F151" s="172"/>
      <c r="I151" s="125"/>
    </row>
    <row r="152">
      <c r="A152" s="1"/>
      <c r="F152" s="172"/>
      <c r="I152" s="125"/>
    </row>
    <row r="153">
      <c r="A153" s="1"/>
      <c r="F153" s="172"/>
      <c r="I153" s="125"/>
    </row>
    <row r="154">
      <c r="A154" s="1"/>
      <c r="F154" s="172"/>
      <c r="I154" s="125"/>
    </row>
    <row r="155">
      <c r="A155" s="1"/>
      <c r="F155" s="172"/>
      <c r="I155" s="125"/>
    </row>
    <row r="156">
      <c r="A156" s="1"/>
      <c r="F156" s="172"/>
      <c r="I156" s="125"/>
    </row>
    <row r="157">
      <c r="A157" s="1"/>
      <c r="F157" s="172"/>
      <c r="I157" s="125"/>
    </row>
    <row r="158">
      <c r="A158" s="1"/>
      <c r="F158" s="172"/>
      <c r="I158" s="125"/>
    </row>
    <row r="159">
      <c r="A159" s="1"/>
      <c r="F159" s="172"/>
      <c r="I159" s="125"/>
    </row>
    <row r="160">
      <c r="A160" s="1"/>
      <c r="F160" s="172"/>
      <c r="I160" s="125"/>
    </row>
    <row r="161">
      <c r="A161" s="1"/>
      <c r="F161" s="172"/>
      <c r="I161" s="125"/>
    </row>
    <row r="162">
      <c r="A162" s="1"/>
      <c r="F162" s="172"/>
      <c r="I162" s="125"/>
    </row>
    <row r="163">
      <c r="A163" s="1"/>
      <c r="F163" s="172"/>
      <c r="I163" s="125"/>
    </row>
    <row r="164">
      <c r="A164" s="1"/>
      <c r="F164" s="172"/>
      <c r="I164" s="125"/>
    </row>
    <row r="165">
      <c r="A165" s="1"/>
      <c r="F165" s="172"/>
      <c r="I165" s="125"/>
    </row>
    <row r="166">
      <c r="A166" s="1"/>
      <c r="F166" s="172"/>
      <c r="I166" s="125"/>
    </row>
    <row r="167">
      <c r="A167" s="1"/>
      <c r="F167" s="172"/>
      <c r="I167" s="125"/>
    </row>
    <row r="168">
      <c r="A168" s="1"/>
      <c r="F168" s="172"/>
      <c r="I168" s="125"/>
    </row>
    <row r="169">
      <c r="A169" s="1"/>
      <c r="F169" s="172"/>
      <c r="I169" s="125"/>
    </row>
    <row r="170">
      <c r="A170" s="1"/>
      <c r="F170" s="172"/>
      <c r="I170" s="125"/>
    </row>
    <row r="171">
      <c r="A171" s="1"/>
      <c r="F171" s="172"/>
      <c r="I171" s="125"/>
    </row>
    <row r="172">
      <c r="A172" s="1"/>
      <c r="F172" s="172"/>
      <c r="I172" s="125"/>
    </row>
    <row r="173">
      <c r="A173" s="1"/>
      <c r="F173" s="172"/>
      <c r="I173" s="125"/>
    </row>
    <row r="174">
      <c r="A174" s="1"/>
      <c r="F174" s="172"/>
      <c r="I174" s="125"/>
    </row>
    <row r="175">
      <c r="A175" s="1"/>
      <c r="F175" s="172"/>
      <c r="I175" s="125"/>
    </row>
    <row r="176">
      <c r="A176" s="1"/>
      <c r="F176" s="172"/>
      <c r="I176" s="125"/>
    </row>
    <row r="177">
      <c r="A177" s="1"/>
      <c r="F177" s="172"/>
      <c r="I177" s="125"/>
    </row>
    <row r="178">
      <c r="A178" s="1"/>
      <c r="F178" s="172"/>
      <c r="I178" s="125"/>
    </row>
    <row r="179">
      <c r="A179" s="1"/>
      <c r="F179" s="172"/>
      <c r="I179" s="125"/>
    </row>
    <row r="180">
      <c r="A180" s="1"/>
      <c r="F180" s="172"/>
      <c r="I180" s="125"/>
    </row>
    <row r="181">
      <c r="A181" s="1"/>
      <c r="F181" s="172"/>
      <c r="I181" s="125"/>
    </row>
    <row r="182">
      <c r="A182" s="1"/>
      <c r="F182" s="172"/>
      <c r="I182" s="125"/>
    </row>
    <row r="183">
      <c r="A183" s="1"/>
      <c r="F183" s="172"/>
      <c r="I183" s="125"/>
    </row>
    <row r="184">
      <c r="A184" s="1"/>
      <c r="F184" s="172"/>
      <c r="I184" s="125"/>
    </row>
    <row r="185">
      <c r="A185" s="1"/>
      <c r="F185" s="172"/>
      <c r="I185" s="125"/>
    </row>
    <row r="186">
      <c r="A186" s="1"/>
      <c r="F186" s="172"/>
      <c r="I186" s="125"/>
    </row>
    <row r="187">
      <c r="A187" s="1"/>
      <c r="F187" s="172"/>
      <c r="I187" s="125"/>
    </row>
    <row r="188">
      <c r="A188" s="1"/>
      <c r="F188" s="172"/>
      <c r="I188" s="125"/>
    </row>
    <row r="189">
      <c r="A189" s="1"/>
      <c r="F189" s="172"/>
      <c r="I189" s="125"/>
    </row>
    <row r="190">
      <c r="A190" s="1"/>
      <c r="F190" s="172"/>
      <c r="I190" s="125"/>
    </row>
    <row r="191">
      <c r="A191" s="1"/>
      <c r="F191" s="172"/>
      <c r="I191" s="125"/>
    </row>
    <row r="192">
      <c r="A192" s="1"/>
      <c r="F192" s="172"/>
      <c r="I192" s="125"/>
    </row>
    <row r="193">
      <c r="A193" s="1"/>
      <c r="F193" s="172"/>
      <c r="I193" s="125"/>
    </row>
    <row r="194">
      <c r="A194" s="1"/>
      <c r="F194" s="172"/>
      <c r="I194" s="125"/>
    </row>
    <row r="195">
      <c r="A195" s="1"/>
      <c r="F195" s="172"/>
      <c r="I195" s="125"/>
    </row>
    <row r="196">
      <c r="A196" s="1"/>
      <c r="F196" s="172"/>
      <c r="I196" s="125"/>
    </row>
    <row r="197">
      <c r="A197" s="1"/>
      <c r="F197" s="172"/>
      <c r="I197" s="125"/>
    </row>
    <row r="198">
      <c r="A198" s="1"/>
      <c r="F198" s="172"/>
      <c r="I198" s="125"/>
    </row>
    <row r="199">
      <c r="A199" s="1"/>
      <c r="F199" s="172"/>
      <c r="I199" s="125"/>
    </row>
    <row r="200">
      <c r="A200" s="1"/>
      <c r="F200" s="172"/>
      <c r="I200" s="125"/>
    </row>
    <row r="201">
      <c r="A201" s="1"/>
      <c r="F201" s="172"/>
      <c r="I201" s="125"/>
    </row>
    <row r="202">
      <c r="A202" s="1"/>
      <c r="F202" s="172"/>
      <c r="I202" s="125"/>
    </row>
    <row r="203">
      <c r="A203" s="1"/>
      <c r="F203" s="172"/>
      <c r="I203" s="125"/>
    </row>
    <row r="204">
      <c r="A204" s="1"/>
      <c r="F204" s="172"/>
      <c r="I204" s="125"/>
    </row>
    <row r="205">
      <c r="A205" s="1"/>
      <c r="F205" s="172"/>
      <c r="I205" s="125"/>
    </row>
    <row r="206">
      <c r="A206" s="1"/>
      <c r="F206" s="172"/>
      <c r="I206" s="125"/>
    </row>
    <row r="207">
      <c r="A207" s="1"/>
      <c r="F207" s="172"/>
      <c r="I207" s="125"/>
    </row>
    <row r="208">
      <c r="A208" s="1"/>
      <c r="F208" s="172"/>
      <c r="I208" s="125"/>
    </row>
    <row r="209">
      <c r="A209" s="1"/>
      <c r="F209" s="172"/>
      <c r="I209" s="125"/>
    </row>
    <row r="210">
      <c r="A210" s="1"/>
      <c r="F210" s="172"/>
      <c r="I210" s="125"/>
    </row>
    <row r="211">
      <c r="A211" s="1"/>
      <c r="F211" s="172"/>
      <c r="I211" s="125"/>
    </row>
    <row r="212">
      <c r="A212" s="1"/>
      <c r="F212" s="172"/>
      <c r="I212" s="125"/>
    </row>
    <row r="213">
      <c r="A213" s="1"/>
      <c r="F213" s="172"/>
      <c r="I213" s="125"/>
    </row>
    <row r="214">
      <c r="A214" s="1"/>
      <c r="F214" s="172"/>
      <c r="I214" s="125"/>
    </row>
    <row r="215">
      <c r="A215" s="1"/>
      <c r="F215" s="172"/>
      <c r="I215" s="125"/>
    </row>
    <row r="216">
      <c r="A216" s="1"/>
      <c r="F216" s="172"/>
      <c r="I216" s="125"/>
    </row>
    <row r="217">
      <c r="A217" s="1"/>
      <c r="F217" s="172"/>
      <c r="I217" s="125"/>
    </row>
    <row r="218">
      <c r="A218" s="1"/>
      <c r="F218" s="172"/>
      <c r="I218" s="125"/>
    </row>
    <row r="219">
      <c r="A219" s="1"/>
      <c r="F219" s="172"/>
      <c r="I219" s="125"/>
    </row>
    <row r="220">
      <c r="A220" s="1"/>
      <c r="F220" s="172"/>
      <c r="I220" s="125"/>
    </row>
    <row r="221">
      <c r="A221" s="1"/>
      <c r="F221" s="172"/>
      <c r="I221" s="125"/>
    </row>
    <row r="222">
      <c r="A222" s="1"/>
      <c r="F222" s="172"/>
      <c r="I222" s="125"/>
    </row>
    <row r="223">
      <c r="A223" s="1"/>
      <c r="F223" s="172"/>
      <c r="I223" s="125"/>
    </row>
    <row r="224">
      <c r="A224" s="1"/>
      <c r="F224" s="172"/>
      <c r="I224" s="125"/>
    </row>
    <row r="225">
      <c r="A225" s="1"/>
      <c r="F225" s="172"/>
      <c r="I225" s="125"/>
    </row>
    <row r="226">
      <c r="A226" s="1"/>
      <c r="F226" s="172"/>
      <c r="I226" s="125"/>
    </row>
    <row r="227">
      <c r="A227" s="1"/>
      <c r="F227" s="172"/>
      <c r="I227" s="125"/>
    </row>
    <row r="228">
      <c r="A228" s="1"/>
      <c r="F228" s="172"/>
      <c r="I228" s="125"/>
    </row>
    <row r="229">
      <c r="A229" s="1"/>
      <c r="F229" s="172"/>
      <c r="I229" s="125"/>
    </row>
    <row r="230">
      <c r="A230" s="1"/>
      <c r="F230" s="172"/>
      <c r="I230" s="125"/>
    </row>
    <row r="231">
      <c r="A231" s="1"/>
      <c r="F231" s="172"/>
      <c r="I231" s="125"/>
    </row>
    <row r="232">
      <c r="A232" s="1"/>
      <c r="F232" s="172"/>
      <c r="I232" s="125"/>
    </row>
    <row r="233">
      <c r="A233" s="1"/>
      <c r="F233" s="172"/>
      <c r="I233" s="125"/>
    </row>
    <row r="234">
      <c r="A234" s="1"/>
      <c r="F234" s="172"/>
      <c r="I234" s="125"/>
    </row>
    <row r="235">
      <c r="A235" s="1"/>
      <c r="F235" s="172"/>
      <c r="I235" s="125"/>
    </row>
    <row r="236">
      <c r="A236" s="1"/>
      <c r="F236" s="172"/>
      <c r="I236" s="125"/>
    </row>
    <row r="237">
      <c r="A237" s="1"/>
      <c r="F237" s="172"/>
      <c r="I237" s="125"/>
    </row>
    <row r="238">
      <c r="A238" s="1"/>
      <c r="F238" s="172"/>
      <c r="I238" s="125"/>
    </row>
    <row r="239">
      <c r="A239" s="1"/>
      <c r="F239" s="172"/>
      <c r="I239" s="125"/>
    </row>
    <row r="240">
      <c r="A240" s="1"/>
      <c r="F240" s="172"/>
      <c r="I240" s="125"/>
    </row>
    <row r="241">
      <c r="A241" s="1"/>
      <c r="F241" s="172"/>
      <c r="I241" s="125"/>
    </row>
    <row r="242">
      <c r="A242" s="1"/>
      <c r="F242" s="172"/>
      <c r="I242" s="125"/>
    </row>
    <row r="243">
      <c r="A243" s="1"/>
      <c r="F243" s="172"/>
      <c r="I243" s="125"/>
    </row>
    <row r="244">
      <c r="A244" s="1"/>
      <c r="F244" s="172"/>
      <c r="I244" s="125"/>
    </row>
    <row r="245">
      <c r="A245" s="1"/>
      <c r="F245" s="172"/>
      <c r="I245" s="125"/>
    </row>
    <row r="246">
      <c r="A246" s="1"/>
      <c r="F246" s="172"/>
      <c r="I246" s="125"/>
    </row>
    <row r="247">
      <c r="A247" s="1"/>
      <c r="F247" s="172"/>
      <c r="I247" s="125"/>
    </row>
    <row r="248">
      <c r="A248" s="1"/>
      <c r="F248" s="172"/>
      <c r="I248" s="125"/>
    </row>
    <row r="249">
      <c r="A249" s="1"/>
      <c r="F249" s="172"/>
      <c r="I249" s="125"/>
    </row>
    <row r="250">
      <c r="A250" s="1"/>
      <c r="F250" s="172"/>
      <c r="I250" s="125"/>
    </row>
    <row r="251">
      <c r="A251" s="1"/>
      <c r="F251" s="172"/>
      <c r="I251" s="125"/>
    </row>
    <row r="252">
      <c r="A252" s="1"/>
      <c r="F252" s="172"/>
      <c r="I252" s="125"/>
    </row>
    <row r="253">
      <c r="A253" s="1"/>
      <c r="F253" s="172"/>
      <c r="I253" s="125"/>
    </row>
    <row r="254">
      <c r="A254" s="1"/>
      <c r="F254" s="172"/>
      <c r="I254" s="125"/>
    </row>
    <row r="255">
      <c r="A255" s="1"/>
      <c r="F255" s="172"/>
      <c r="I255" s="125"/>
    </row>
    <row r="256">
      <c r="A256" s="1"/>
      <c r="F256" s="172"/>
      <c r="I256" s="125"/>
    </row>
    <row r="257">
      <c r="A257" s="1"/>
      <c r="F257" s="172"/>
      <c r="I257" s="125"/>
    </row>
    <row r="258">
      <c r="A258" s="1"/>
      <c r="F258" s="172"/>
      <c r="I258" s="125"/>
    </row>
    <row r="259">
      <c r="A259" s="1"/>
      <c r="F259" s="172"/>
      <c r="I259" s="125"/>
    </row>
    <row r="260">
      <c r="A260" s="1"/>
      <c r="F260" s="172"/>
      <c r="I260" s="125"/>
    </row>
    <row r="261">
      <c r="A261" s="1"/>
      <c r="F261" s="172"/>
      <c r="I261" s="125"/>
    </row>
    <row r="262">
      <c r="A262" s="1"/>
      <c r="F262" s="172"/>
      <c r="I262" s="125"/>
    </row>
    <row r="263">
      <c r="A263" s="1"/>
      <c r="F263" s="172"/>
      <c r="I263" s="125"/>
    </row>
    <row r="264">
      <c r="A264" s="1"/>
      <c r="F264" s="172"/>
      <c r="I264" s="125"/>
    </row>
    <row r="265">
      <c r="A265" s="1"/>
      <c r="F265" s="172"/>
      <c r="I265" s="125"/>
    </row>
    <row r="266">
      <c r="A266" s="1"/>
      <c r="F266" s="172"/>
      <c r="I266" s="125"/>
    </row>
    <row r="267">
      <c r="A267" s="1"/>
      <c r="F267" s="172"/>
      <c r="I267" s="125"/>
    </row>
    <row r="268">
      <c r="A268" s="1"/>
      <c r="F268" s="172"/>
      <c r="I268" s="125"/>
    </row>
    <row r="269">
      <c r="A269" s="1"/>
      <c r="F269" s="172"/>
      <c r="I269" s="125"/>
    </row>
    <row r="270">
      <c r="A270" s="1"/>
      <c r="F270" s="172"/>
      <c r="I270" s="125"/>
    </row>
    <row r="271">
      <c r="A271" s="1"/>
      <c r="F271" s="172"/>
      <c r="I271" s="125"/>
    </row>
    <row r="272">
      <c r="A272" s="1"/>
      <c r="F272" s="172"/>
      <c r="I272" s="125"/>
    </row>
    <row r="273">
      <c r="A273" s="1"/>
      <c r="F273" s="172"/>
      <c r="I273" s="125"/>
    </row>
    <row r="274">
      <c r="A274" s="1"/>
      <c r="F274" s="172"/>
      <c r="I274" s="125"/>
    </row>
    <row r="275">
      <c r="A275" s="1"/>
      <c r="F275" s="172"/>
      <c r="I275" s="125"/>
    </row>
    <row r="276">
      <c r="A276" s="1"/>
      <c r="F276" s="172"/>
      <c r="I276" s="125"/>
    </row>
    <row r="277">
      <c r="A277" s="1"/>
      <c r="F277" s="172"/>
      <c r="I277" s="125"/>
    </row>
    <row r="278">
      <c r="A278" s="1"/>
      <c r="F278" s="172"/>
      <c r="I278" s="125"/>
    </row>
    <row r="279">
      <c r="A279" s="1"/>
      <c r="F279" s="172"/>
      <c r="I279" s="125"/>
    </row>
    <row r="280">
      <c r="A280" s="1"/>
      <c r="F280" s="172"/>
      <c r="I280" s="125"/>
    </row>
    <row r="281">
      <c r="A281" s="1"/>
      <c r="F281" s="172"/>
      <c r="I281" s="125"/>
    </row>
    <row r="282">
      <c r="A282" s="1"/>
      <c r="F282" s="172"/>
      <c r="I282" s="125"/>
    </row>
    <row r="283">
      <c r="A283" s="1"/>
      <c r="F283" s="172"/>
      <c r="I283" s="125"/>
    </row>
    <row r="284">
      <c r="A284" s="1"/>
      <c r="F284" s="172"/>
      <c r="I284" s="125"/>
    </row>
    <row r="285">
      <c r="A285" s="1"/>
      <c r="F285" s="172"/>
      <c r="I285" s="125"/>
    </row>
    <row r="286">
      <c r="A286" s="1"/>
      <c r="F286" s="172"/>
      <c r="I286" s="125"/>
    </row>
    <row r="287">
      <c r="A287" s="1"/>
      <c r="F287" s="172"/>
      <c r="I287" s="125"/>
    </row>
    <row r="288">
      <c r="A288" s="1"/>
      <c r="F288" s="172"/>
      <c r="I288" s="125"/>
    </row>
    <row r="289">
      <c r="A289" s="1"/>
      <c r="F289" s="172"/>
      <c r="I289" s="125"/>
    </row>
    <row r="290">
      <c r="A290" s="1"/>
      <c r="F290" s="172"/>
      <c r="I290" s="125"/>
    </row>
    <row r="291">
      <c r="A291" s="1"/>
      <c r="F291" s="172"/>
      <c r="I291" s="125"/>
    </row>
    <row r="292">
      <c r="A292" s="1"/>
      <c r="F292" s="172"/>
      <c r="I292" s="125"/>
    </row>
    <row r="293">
      <c r="A293" s="1"/>
      <c r="F293" s="172"/>
      <c r="I293" s="125"/>
    </row>
    <row r="294">
      <c r="A294" s="1"/>
      <c r="F294" s="172"/>
      <c r="I294" s="125"/>
    </row>
    <row r="295">
      <c r="A295" s="1"/>
      <c r="F295" s="172"/>
      <c r="I295" s="125"/>
    </row>
    <row r="296">
      <c r="A296" s="1"/>
      <c r="F296" s="172"/>
      <c r="I296" s="125"/>
    </row>
    <row r="297">
      <c r="A297" s="1"/>
      <c r="F297" s="172"/>
      <c r="I297" s="125"/>
    </row>
    <row r="298">
      <c r="A298" s="1"/>
      <c r="F298" s="172"/>
      <c r="I298" s="125"/>
    </row>
    <row r="299">
      <c r="A299" s="1"/>
      <c r="F299" s="172"/>
      <c r="I299" s="125"/>
    </row>
    <row r="300">
      <c r="A300" s="1"/>
      <c r="F300" s="172"/>
      <c r="I300" s="125"/>
    </row>
    <row r="301">
      <c r="A301" s="1"/>
      <c r="F301" s="172"/>
      <c r="I301" s="125"/>
    </row>
    <row r="302">
      <c r="A302" s="1"/>
      <c r="F302" s="172"/>
      <c r="I302" s="125"/>
    </row>
    <row r="303">
      <c r="A303" s="1"/>
      <c r="F303" s="172"/>
      <c r="I303" s="125"/>
    </row>
    <row r="304">
      <c r="A304" s="1"/>
      <c r="F304" s="172"/>
      <c r="I304" s="125"/>
    </row>
    <row r="305">
      <c r="A305" s="1"/>
      <c r="F305" s="172"/>
      <c r="I305" s="125"/>
    </row>
    <row r="306">
      <c r="A306" s="1"/>
      <c r="F306" s="172"/>
      <c r="I306" s="125"/>
    </row>
    <row r="307">
      <c r="A307" s="1"/>
      <c r="F307" s="172"/>
      <c r="I307" s="125"/>
    </row>
    <row r="308">
      <c r="A308" s="1"/>
      <c r="F308" s="172"/>
      <c r="I308" s="125"/>
    </row>
    <row r="309">
      <c r="A309" s="1"/>
      <c r="F309" s="172"/>
      <c r="I309" s="125"/>
    </row>
    <row r="310">
      <c r="A310" s="1"/>
      <c r="F310" s="172"/>
      <c r="I310" s="125"/>
    </row>
    <row r="311">
      <c r="A311" s="1"/>
      <c r="F311" s="172"/>
      <c r="I311" s="125"/>
    </row>
    <row r="312">
      <c r="A312" s="1"/>
      <c r="F312" s="172"/>
      <c r="I312" s="125"/>
    </row>
    <row r="313">
      <c r="A313" s="1"/>
      <c r="F313" s="172"/>
      <c r="I313" s="125"/>
    </row>
    <row r="314">
      <c r="A314" s="1"/>
      <c r="F314" s="172"/>
      <c r="I314" s="125"/>
    </row>
    <row r="315">
      <c r="A315" s="1"/>
      <c r="F315" s="172"/>
      <c r="I315" s="125"/>
    </row>
    <row r="316">
      <c r="A316" s="1"/>
      <c r="F316" s="172"/>
      <c r="I316" s="125"/>
    </row>
    <row r="317">
      <c r="A317" s="1"/>
      <c r="F317" s="172"/>
      <c r="I317" s="125"/>
    </row>
    <row r="318">
      <c r="A318" s="1"/>
      <c r="F318" s="172"/>
      <c r="I318" s="125"/>
    </row>
    <row r="319">
      <c r="A319" s="1"/>
      <c r="F319" s="172"/>
      <c r="I319" s="125"/>
    </row>
    <row r="320">
      <c r="A320" s="1"/>
      <c r="F320" s="172"/>
      <c r="I320" s="125"/>
    </row>
    <row r="321">
      <c r="A321" s="1"/>
      <c r="F321" s="172"/>
      <c r="I321" s="125"/>
    </row>
    <row r="322">
      <c r="A322" s="1"/>
      <c r="F322" s="172"/>
      <c r="I322" s="125"/>
    </row>
    <row r="323">
      <c r="A323" s="1"/>
      <c r="F323" s="172"/>
      <c r="I323" s="125"/>
    </row>
    <row r="324">
      <c r="A324" s="1"/>
      <c r="F324" s="172"/>
      <c r="I324" s="125"/>
    </row>
    <row r="325">
      <c r="A325" s="1"/>
      <c r="F325" s="172"/>
      <c r="I325" s="125"/>
    </row>
    <row r="326">
      <c r="A326" s="1"/>
      <c r="F326" s="172"/>
      <c r="I326" s="125"/>
    </row>
    <row r="327">
      <c r="A327" s="1"/>
      <c r="F327" s="172"/>
      <c r="I327" s="125"/>
    </row>
    <row r="328">
      <c r="A328" s="1"/>
      <c r="F328" s="172"/>
      <c r="I328" s="125"/>
    </row>
    <row r="329">
      <c r="A329" s="1"/>
      <c r="F329" s="172"/>
      <c r="I329" s="125"/>
    </row>
    <row r="330">
      <c r="A330" s="1"/>
      <c r="F330" s="172"/>
      <c r="I330" s="125"/>
    </row>
    <row r="331">
      <c r="A331" s="1"/>
      <c r="F331" s="172"/>
      <c r="I331" s="125"/>
    </row>
    <row r="332">
      <c r="A332" s="1"/>
      <c r="F332" s="172"/>
      <c r="I332" s="125"/>
    </row>
    <row r="333">
      <c r="A333" s="1"/>
      <c r="F333" s="172"/>
      <c r="I333" s="125"/>
    </row>
    <row r="334">
      <c r="A334" s="1"/>
      <c r="F334" s="172"/>
      <c r="I334" s="125"/>
    </row>
    <row r="335">
      <c r="A335" s="1"/>
      <c r="F335" s="172"/>
      <c r="I335" s="125"/>
    </row>
    <row r="336">
      <c r="A336" s="1"/>
      <c r="F336" s="172"/>
      <c r="I336" s="125"/>
    </row>
    <row r="337">
      <c r="A337" s="1"/>
      <c r="F337" s="172"/>
      <c r="I337" s="125"/>
    </row>
    <row r="338">
      <c r="A338" s="1"/>
      <c r="F338" s="172"/>
      <c r="I338" s="125"/>
    </row>
    <row r="339">
      <c r="A339" s="1"/>
      <c r="F339" s="172"/>
      <c r="I339" s="125"/>
    </row>
    <row r="340">
      <c r="A340" s="1"/>
      <c r="F340" s="172"/>
      <c r="I340" s="125"/>
    </row>
    <row r="341">
      <c r="A341" s="1"/>
      <c r="F341" s="172"/>
      <c r="I341" s="125"/>
    </row>
    <row r="342">
      <c r="A342" s="1"/>
      <c r="F342" s="172"/>
      <c r="I342" s="125"/>
    </row>
    <row r="343">
      <c r="A343" s="1"/>
      <c r="F343" s="172"/>
      <c r="I343" s="125"/>
    </row>
    <row r="344">
      <c r="A344" s="1"/>
      <c r="F344" s="172"/>
      <c r="I344" s="125"/>
    </row>
    <row r="345">
      <c r="A345" s="1"/>
      <c r="F345" s="172"/>
      <c r="I345" s="125"/>
    </row>
    <row r="346">
      <c r="A346" s="1"/>
      <c r="F346" s="172"/>
      <c r="I346" s="125"/>
    </row>
    <row r="347">
      <c r="A347" s="1"/>
      <c r="F347" s="172"/>
      <c r="I347" s="125"/>
    </row>
    <row r="348">
      <c r="A348" s="1"/>
      <c r="F348" s="172"/>
      <c r="I348" s="125"/>
    </row>
    <row r="349">
      <c r="A349" s="1"/>
      <c r="F349" s="172"/>
      <c r="I349" s="125"/>
    </row>
    <row r="350">
      <c r="A350" s="1"/>
      <c r="F350" s="172"/>
      <c r="I350" s="125"/>
    </row>
    <row r="351">
      <c r="A351" s="1"/>
      <c r="F351" s="172"/>
      <c r="I351" s="125"/>
    </row>
    <row r="352">
      <c r="A352" s="1"/>
      <c r="F352" s="172"/>
      <c r="I352" s="125"/>
    </row>
    <row r="353">
      <c r="A353" s="1"/>
      <c r="F353" s="172"/>
      <c r="I353" s="125"/>
    </row>
    <row r="354">
      <c r="A354" s="1"/>
      <c r="F354" s="172"/>
      <c r="I354" s="125"/>
    </row>
    <row r="355">
      <c r="A355" s="1"/>
      <c r="F355" s="172"/>
      <c r="I355" s="125"/>
    </row>
    <row r="356">
      <c r="A356" s="1"/>
      <c r="F356" s="172"/>
      <c r="I356" s="125"/>
    </row>
    <row r="357">
      <c r="A357" s="1"/>
      <c r="F357" s="172"/>
      <c r="I357" s="125"/>
    </row>
    <row r="358">
      <c r="A358" s="1"/>
      <c r="F358" s="172"/>
      <c r="I358" s="125"/>
    </row>
    <row r="359">
      <c r="A359" s="1"/>
      <c r="F359" s="172"/>
      <c r="I359" s="125"/>
    </row>
    <row r="360">
      <c r="A360" s="1"/>
      <c r="F360" s="172"/>
      <c r="I360" s="125"/>
    </row>
    <row r="361">
      <c r="A361" s="1"/>
      <c r="F361" s="172"/>
      <c r="I361" s="125"/>
    </row>
    <row r="362">
      <c r="A362" s="1"/>
      <c r="F362" s="172"/>
      <c r="I362" s="125"/>
    </row>
    <row r="363">
      <c r="A363" s="1"/>
      <c r="F363" s="172"/>
      <c r="I363" s="125"/>
    </row>
    <row r="364">
      <c r="A364" s="1"/>
      <c r="F364" s="172"/>
      <c r="I364" s="125"/>
    </row>
    <row r="365">
      <c r="A365" s="1"/>
      <c r="F365" s="172"/>
      <c r="I365" s="125"/>
    </row>
    <row r="366">
      <c r="A366" s="1"/>
      <c r="F366" s="172"/>
      <c r="I366" s="125"/>
    </row>
    <row r="367">
      <c r="A367" s="1"/>
      <c r="F367" s="172"/>
      <c r="I367" s="125"/>
    </row>
    <row r="368">
      <c r="A368" s="1"/>
      <c r="F368" s="172"/>
      <c r="I368" s="125"/>
    </row>
    <row r="369">
      <c r="A369" s="1"/>
      <c r="F369" s="172"/>
      <c r="I369" s="125"/>
    </row>
    <row r="370">
      <c r="A370" s="1"/>
      <c r="F370" s="172"/>
      <c r="I370" s="125"/>
    </row>
    <row r="371">
      <c r="A371" s="1"/>
      <c r="F371" s="172"/>
      <c r="I371" s="125"/>
    </row>
    <row r="372">
      <c r="A372" s="1"/>
      <c r="F372" s="172"/>
      <c r="I372" s="125"/>
    </row>
    <row r="373">
      <c r="A373" s="1"/>
      <c r="F373" s="172"/>
      <c r="I373" s="125"/>
    </row>
    <row r="374">
      <c r="A374" s="1"/>
      <c r="F374" s="172"/>
      <c r="I374" s="125"/>
    </row>
    <row r="375">
      <c r="A375" s="1"/>
      <c r="F375" s="172"/>
      <c r="I375" s="125"/>
    </row>
    <row r="376">
      <c r="A376" s="1"/>
      <c r="F376" s="172"/>
      <c r="I376" s="125"/>
    </row>
    <row r="377">
      <c r="A377" s="1"/>
      <c r="F377" s="172"/>
      <c r="I377" s="125"/>
    </row>
    <row r="378">
      <c r="A378" s="1"/>
      <c r="F378" s="172"/>
      <c r="I378" s="125"/>
    </row>
    <row r="379">
      <c r="A379" s="1"/>
      <c r="F379" s="172"/>
      <c r="I379" s="125"/>
    </row>
    <row r="380">
      <c r="A380" s="1"/>
      <c r="F380" s="172"/>
      <c r="I380" s="125"/>
    </row>
    <row r="381">
      <c r="A381" s="1"/>
      <c r="F381" s="172"/>
      <c r="I381" s="125"/>
    </row>
    <row r="382">
      <c r="A382" s="1"/>
      <c r="F382" s="172"/>
      <c r="I382" s="125"/>
    </row>
    <row r="383">
      <c r="A383" s="1"/>
      <c r="F383" s="172"/>
      <c r="I383" s="125"/>
    </row>
    <row r="384">
      <c r="A384" s="1"/>
      <c r="F384" s="172"/>
      <c r="I384" s="125"/>
    </row>
    <row r="385">
      <c r="A385" s="1"/>
      <c r="F385" s="172"/>
      <c r="I385" s="125"/>
    </row>
    <row r="386">
      <c r="A386" s="1"/>
      <c r="F386" s="172"/>
      <c r="I386" s="125"/>
    </row>
    <row r="387">
      <c r="A387" s="1"/>
      <c r="F387" s="172"/>
      <c r="I387" s="125"/>
    </row>
    <row r="388">
      <c r="A388" s="1"/>
      <c r="F388" s="172"/>
      <c r="I388" s="125"/>
    </row>
    <row r="389">
      <c r="A389" s="1"/>
      <c r="F389" s="172"/>
      <c r="I389" s="125"/>
    </row>
    <row r="390">
      <c r="A390" s="1"/>
      <c r="F390" s="172"/>
      <c r="I390" s="125"/>
    </row>
    <row r="391">
      <c r="A391" s="1"/>
      <c r="F391" s="172"/>
      <c r="I391" s="125"/>
    </row>
    <row r="392">
      <c r="A392" s="1"/>
      <c r="F392" s="172"/>
      <c r="I392" s="125"/>
    </row>
    <row r="393">
      <c r="A393" s="1"/>
      <c r="F393" s="172"/>
      <c r="I393" s="125"/>
    </row>
    <row r="394">
      <c r="A394" s="1"/>
      <c r="F394" s="172"/>
      <c r="I394" s="125"/>
    </row>
    <row r="395">
      <c r="A395" s="1"/>
      <c r="F395" s="172"/>
      <c r="I395" s="125"/>
    </row>
    <row r="396">
      <c r="A396" s="1"/>
      <c r="F396" s="172"/>
      <c r="I396" s="125"/>
    </row>
    <row r="397">
      <c r="A397" s="1"/>
      <c r="F397" s="172"/>
      <c r="I397" s="125"/>
    </row>
    <row r="398">
      <c r="A398" s="1"/>
      <c r="F398" s="172"/>
      <c r="I398" s="125"/>
    </row>
    <row r="399">
      <c r="A399" s="1"/>
      <c r="F399" s="172"/>
      <c r="I399" s="125"/>
    </row>
    <row r="400">
      <c r="A400" s="1"/>
      <c r="F400" s="172"/>
      <c r="I400" s="125"/>
    </row>
    <row r="401">
      <c r="A401" s="1"/>
      <c r="F401" s="172"/>
      <c r="I401" s="125"/>
    </row>
    <row r="402">
      <c r="A402" s="1"/>
      <c r="F402" s="172"/>
      <c r="I402" s="125"/>
    </row>
    <row r="403">
      <c r="A403" s="1"/>
      <c r="F403" s="172"/>
      <c r="I403" s="125"/>
    </row>
    <row r="404">
      <c r="A404" s="1"/>
      <c r="F404" s="172"/>
      <c r="I404" s="125"/>
    </row>
    <row r="405">
      <c r="A405" s="1"/>
      <c r="F405" s="172"/>
      <c r="I405" s="125"/>
    </row>
    <row r="406">
      <c r="A406" s="1"/>
      <c r="F406" s="172"/>
      <c r="I406" s="125"/>
    </row>
    <row r="407">
      <c r="A407" s="1"/>
      <c r="F407" s="172"/>
      <c r="I407" s="125"/>
    </row>
    <row r="408">
      <c r="A408" s="1"/>
      <c r="F408" s="172"/>
      <c r="I408" s="125"/>
    </row>
    <row r="409">
      <c r="A409" s="1"/>
      <c r="F409" s="172"/>
      <c r="I409" s="125"/>
    </row>
    <row r="410">
      <c r="A410" s="1"/>
      <c r="F410" s="172"/>
      <c r="I410" s="125"/>
    </row>
    <row r="411">
      <c r="A411" s="1"/>
      <c r="F411" s="172"/>
      <c r="I411" s="125"/>
    </row>
    <row r="412">
      <c r="A412" s="1"/>
      <c r="F412" s="172"/>
      <c r="I412" s="125"/>
    </row>
    <row r="413">
      <c r="A413" s="1"/>
      <c r="F413" s="172"/>
      <c r="I413" s="125"/>
    </row>
    <row r="414">
      <c r="A414" s="1"/>
      <c r="F414" s="172"/>
      <c r="I414" s="125"/>
    </row>
    <row r="415">
      <c r="A415" s="1"/>
      <c r="F415" s="172"/>
      <c r="I415" s="125"/>
    </row>
    <row r="416">
      <c r="A416" s="1"/>
      <c r="F416" s="172"/>
      <c r="I416" s="125"/>
    </row>
    <row r="417">
      <c r="A417" s="1"/>
      <c r="F417" s="172"/>
      <c r="I417" s="125"/>
    </row>
    <row r="418">
      <c r="A418" s="1"/>
      <c r="F418" s="172"/>
      <c r="I418" s="125"/>
    </row>
    <row r="419">
      <c r="A419" s="1"/>
      <c r="F419" s="172"/>
      <c r="I419" s="125"/>
    </row>
    <row r="420">
      <c r="A420" s="1"/>
      <c r="F420" s="172"/>
      <c r="I420" s="125"/>
    </row>
    <row r="421">
      <c r="A421" s="1"/>
      <c r="F421" s="172"/>
      <c r="I421" s="125"/>
    </row>
    <row r="422">
      <c r="A422" s="1"/>
      <c r="F422" s="172"/>
      <c r="I422" s="125"/>
    </row>
    <row r="423">
      <c r="A423" s="1"/>
      <c r="F423" s="172"/>
      <c r="I423" s="125"/>
    </row>
    <row r="424">
      <c r="A424" s="1"/>
      <c r="F424" s="172"/>
      <c r="I424" s="125"/>
    </row>
    <row r="425">
      <c r="A425" s="1"/>
      <c r="F425" s="172"/>
      <c r="I425" s="125"/>
    </row>
    <row r="426">
      <c r="A426" s="1"/>
      <c r="F426" s="172"/>
      <c r="I426" s="125"/>
    </row>
    <row r="427">
      <c r="A427" s="1"/>
      <c r="F427" s="172"/>
      <c r="I427" s="125"/>
    </row>
    <row r="428">
      <c r="A428" s="1"/>
      <c r="F428" s="172"/>
      <c r="I428" s="125"/>
    </row>
    <row r="429">
      <c r="A429" s="1"/>
      <c r="F429" s="172"/>
      <c r="I429" s="125"/>
    </row>
    <row r="430">
      <c r="A430" s="1"/>
      <c r="F430" s="172"/>
      <c r="I430" s="125"/>
    </row>
    <row r="431">
      <c r="A431" s="1"/>
      <c r="F431" s="172"/>
      <c r="I431" s="125"/>
    </row>
    <row r="432">
      <c r="A432" s="1"/>
      <c r="F432" s="172"/>
      <c r="I432" s="125"/>
    </row>
    <row r="433">
      <c r="A433" s="1"/>
      <c r="F433" s="172"/>
      <c r="I433" s="125"/>
    </row>
    <row r="434">
      <c r="A434" s="1"/>
      <c r="F434" s="172"/>
      <c r="I434" s="125"/>
    </row>
    <row r="435">
      <c r="A435" s="1"/>
      <c r="F435" s="172"/>
      <c r="I435" s="125"/>
    </row>
    <row r="436">
      <c r="A436" s="1"/>
      <c r="F436" s="172"/>
      <c r="I436" s="125"/>
    </row>
    <row r="437">
      <c r="A437" s="1"/>
      <c r="F437" s="172"/>
      <c r="I437" s="125"/>
    </row>
    <row r="438">
      <c r="A438" s="1"/>
      <c r="F438" s="172"/>
      <c r="I438" s="125"/>
    </row>
    <row r="439">
      <c r="A439" s="1"/>
      <c r="F439" s="172"/>
      <c r="I439" s="125"/>
    </row>
    <row r="440">
      <c r="A440" s="1"/>
      <c r="F440" s="172"/>
      <c r="I440" s="125"/>
    </row>
    <row r="441">
      <c r="A441" s="1"/>
      <c r="F441" s="172"/>
      <c r="I441" s="125"/>
    </row>
    <row r="442">
      <c r="A442" s="1"/>
      <c r="F442" s="172"/>
      <c r="I442" s="125"/>
    </row>
    <row r="443">
      <c r="A443" s="1"/>
      <c r="F443" s="172"/>
      <c r="I443" s="125"/>
    </row>
    <row r="444">
      <c r="A444" s="1"/>
      <c r="F444" s="172"/>
      <c r="I444" s="125"/>
    </row>
    <row r="445">
      <c r="A445" s="1"/>
      <c r="F445" s="172"/>
      <c r="I445" s="125"/>
    </row>
    <row r="446">
      <c r="A446" s="1"/>
      <c r="F446" s="172"/>
      <c r="I446" s="125"/>
    </row>
    <row r="447">
      <c r="A447" s="1"/>
      <c r="F447" s="172"/>
      <c r="I447" s="125"/>
    </row>
    <row r="448">
      <c r="A448" s="1"/>
      <c r="F448" s="172"/>
      <c r="I448" s="125"/>
    </row>
    <row r="449">
      <c r="A449" s="1"/>
      <c r="F449" s="172"/>
      <c r="I449" s="125"/>
    </row>
    <row r="450">
      <c r="A450" s="1"/>
      <c r="F450" s="172"/>
      <c r="I450" s="125"/>
    </row>
    <row r="451">
      <c r="A451" s="1"/>
      <c r="F451" s="172"/>
      <c r="I451" s="125"/>
    </row>
    <row r="452">
      <c r="A452" s="1"/>
      <c r="F452" s="172"/>
      <c r="I452" s="125"/>
    </row>
    <row r="453">
      <c r="A453" s="1"/>
      <c r="F453" s="172"/>
      <c r="I453" s="125"/>
    </row>
    <row r="454">
      <c r="A454" s="1"/>
      <c r="F454" s="172"/>
      <c r="I454" s="125"/>
    </row>
    <row r="455">
      <c r="A455" s="1"/>
      <c r="F455" s="172"/>
      <c r="I455" s="125"/>
    </row>
    <row r="456">
      <c r="A456" s="1"/>
      <c r="F456" s="172"/>
      <c r="I456" s="125"/>
    </row>
    <row r="457">
      <c r="A457" s="1"/>
      <c r="F457" s="172"/>
      <c r="I457" s="125"/>
    </row>
    <row r="458">
      <c r="A458" s="1"/>
      <c r="F458" s="172"/>
      <c r="I458" s="125"/>
    </row>
    <row r="459">
      <c r="A459" s="1"/>
      <c r="F459" s="172"/>
      <c r="I459" s="125"/>
    </row>
    <row r="460">
      <c r="A460" s="1"/>
      <c r="F460" s="172"/>
      <c r="I460" s="125"/>
    </row>
    <row r="461">
      <c r="A461" s="1"/>
      <c r="F461" s="172"/>
      <c r="I461" s="125"/>
    </row>
    <row r="462">
      <c r="A462" s="1"/>
      <c r="F462" s="172"/>
      <c r="I462" s="125"/>
    </row>
    <row r="463">
      <c r="A463" s="1"/>
      <c r="F463" s="172"/>
      <c r="I463" s="125"/>
    </row>
    <row r="464">
      <c r="A464" s="1"/>
      <c r="F464" s="172"/>
      <c r="I464" s="125"/>
    </row>
    <row r="465">
      <c r="A465" s="1"/>
      <c r="F465" s="172"/>
      <c r="I465" s="125"/>
    </row>
    <row r="466">
      <c r="A466" s="1"/>
      <c r="F466" s="172"/>
      <c r="I466" s="125"/>
    </row>
    <row r="467">
      <c r="A467" s="1"/>
      <c r="F467" s="172"/>
      <c r="I467" s="125"/>
    </row>
    <row r="468">
      <c r="A468" s="1"/>
      <c r="F468" s="172"/>
      <c r="I468" s="125"/>
    </row>
    <row r="469">
      <c r="A469" s="1"/>
      <c r="F469" s="172"/>
      <c r="I469" s="125"/>
    </row>
    <row r="470">
      <c r="A470" s="1"/>
      <c r="F470" s="172"/>
      <c r="I470" s="125"/>
    </row>
    <row r="471">
      <c r="A471" s="1"/>
      <c r="F471" s="172"/>
      <c r="I471" s="125"/>
    </row>
    <row r="472">
      <c r="A472" s="1"/>
      <c r="F472" s="172"/>
      <c r="I472" s="125"/>
    </row>
    <row r="473">
      <c r="A473" s="1"/>
      <c r="F473" s="172"/>
      <c r="I473" s="125"/>
    </row>
    <row r="474">
      <c r="A474" s="1"/>
      <c r="F474" s="172"/>
      <c r="I474" s="125"/>
    </row>
    <row r="475">
      <c r="A475" s="1"/>
      <c r="F475" s="172"/>
      <c r="I475" s="125"/>
    </row>
    <row r="476">
      <c r="A476" s="1"/>
      <c r="F476" s="172"/>
      <c r="I476" s="125"/>
    </row>
    <row r="477">
      <c r="A477" s="1"/>
      <c r="F477" s="172"/>
      <c r="I477" s="125"/>
    </row>
    <row r="478">
      <c r="A478" s="1"/>
      <c r="F478" s="172"/>
      <c r="I478" s="125"/>
    </row>
    <row r="479">
      <c r="A479" s="1"/>
      <c r="F479" s="172"/>
      <c r="I479" s="125"/>
    </row>
    <row r="480">
      <c r="A480" s="1"/>
      <c r="F480" s="172"/>
      <c r="I480" s="125"/>
    </row>
    <row r="481">
      <c r="A481" s="1"/>
      <c r="F481" s="172"/>
      <c r="I481" s="125"/>
    </row>
    <row r="482">
      <c r="A482" s="1"/>
      <c r="F482" s="172"/>
      <c r="I482" s="125"/>
    </row>
    <row r="483">
      <c r="A483" s="1"/>
      <c r="F483" s="172"/>
      <c r="I483" s="125"/>
    </row>
    <row r="484">
      <c r="A484" s="1"/>
      <c r="F484" s="172"/>
      <c r="I484" s="125"/>
    </row>
    <row r="485">
      <c r="A485" s="1"/>
      <c r="F485" s="172"/>
      <c r="I485" s="125"/>
    </row>
    <row r="486">
      <c r="A486" s="1"/>
      <c r="F486" s="172"/>
      <c r="I486" s="125"/>
    </row>
    <row r="487">
      <c r="A487" s="1"/>
      <c r="F487" s="172"/>
      <c r="I487" s="125"/>
    </row>
    <row r="488">
      <c r="A488" s="1"/>
      <c r="F488" s="172"/>
      <c r="I488" s="125"/>
    </row>
    <row r="489">
      <c r="A489" s="1"/>
      <c r="F489" s="172"/>
      <c r="I489" s="125"/>
    </row>
    <row r="490">
      <c r="A490" s="1"/>
      <c r="F490" s="172"/>
      <c r="I490" s="125"/>
    </row>
    <row r="491">
      <c r="A491" s="1"/>
      <c r="F491" s="172"/>
      <c r="I491" s="125"/>
    </row>
    <row r="492">
      <c r="A492" s="1"/>
      <c r="F492" s="172"/>
      <c r="I492" s="125"/>
    </row>
    <row r="493">
      <c r="A493" s="1"/>
      <c r="F493" s="172"/>
      <c r="I493" s="125"/>
    </row>
    <row r="494">
      <c r="A494" s="1"/>
      <c r="F494" s="172"/>
      <c r="I494" s="125"/>
    </row>
    <row r="495">
      <c r="A495" s="1"/>
      <c r="F495" s="172"/>
      <c r="I495" s="125"/>
    </row>
    <row r="496">
      <c r="A496" s="1"/>
      <c r="F496" s="172"/>
      <c r="I496" s="125"/>
    </row>
    <row r="497">
      <c r="A497" s="1"/>
      <c r="F497" s="172"/>
      <c r="I497" s="125"/>
    </row>
    <row r="498">
      <c r="A498" s="1"/>
      <c r="F498" s="172"/>
      <c r="I498" s="125"/>
    </row>
    <row r="499">
      <c r="A499" s="1"/>
      <c r="F499" s="172"/>
      <c r="I499" s="125"/>
    </row>
    <row r="500">
      <c r="A500" s="1"/>
      <c r="F500" s="172"/>
      <c r="I500" s="125"/>
    </row>
    <row r="501">
      <c r="A501" s="1"/>
      <c r="F501" s="172"/>
      <c r="I501" s="125"/>
    </row>
    <row r="502">
      <c r="A502" s="1"/>
      <c r="F502" s="172"/>
      <c r="I502" s="125"/>
    </row>
    <row r="503">
      <c r="A503" s="1"/>
      <c r="F503" s="172"/>
      <c r="I503" s="125"/>
    </row>
    <row r="504">
      <c r="A504" s="1"/>
      <c r="F504" s="172"/>
      <c r="I504" s="125"/>
    </row>
    <row r="505">
      <c r="A505" s="1"/>
      <c r="F505" s="172"/>
      <c r="I505" s="125"/>
    </row>
    <row r="506">
      <c r="A506" s="1"/>
      <c r="F506" s="172"/>
      <c r="I506" s="125"/>
    </row>
    <row r="507">
      <c r="A507" s="1"/>
      <c r="F507" s="172"/>
      <c r="I507" s="125"/>
    </row>
    <row r="508">
      <c r="A508" s="1"/>
      <c r="F508" s="172"/>
      <c r="I508" s="125"/>
    </row>
    <row r="509">
      <c r="A509" s="1"/>
      <c r="F509" s="172"/>
      <c r="I509" s="125"/>
    </row>
    <row r="510">
      <c r="A510" s="1"/>
      <c r="F510" s="172"/>
      <c r="I510" s="125"/>
    </row>
    <row r="511">
      <c r="A511" s="1"/>
      <c r="F511" s="172"/>
      <c r="I511" s="125"/>
    </row>
    <row r="512">
      <c r="A512" s="1"/>
      <c r="F512" s="172"/>
      <c r="I512" s="125"/>
    </row>
    <row r="513">
      <c r="A513" s="1"/>
      <c r="F513" s="172"/>
      <c r="I513" s="125"/>
    </row>
    <row r="514">
      <c r="A514" s="1"/>
      <c r="F514" s="172"/>
      <c r="I514" s="125"/>
    </row>
    <row r="515">
      <c r="A515" s="1"/>
      <c r="F515" s="172"/>
      <c r="I515" s="125"/>
    </row>
    <row r="516">
      <c r="A516" s="1"/>
      <c r="F516" s="172"/>
      <c r="I516" s="125"/>
    </row>
    <row r="517">
      <c r="A517" s="1"/>
      <c r="F517" s="172"/>
      <c r="I517" s="125"/>
    </row>
    <row r="518">
      <c r="A518" s="1"/>
      <c r="F518" s="172"/>
      <c r="I518" s="125"/>
    </row>
    <row r="519">
      <c r="A519" s="1"/>
      <c r="F519" s="172"/>
      <c r="I519" s="125"/>
    </row>
    <row r="520">
      <c r="A520" s="1"/>
      <c r="F520" s="172"/>
      <c r="I520" s="125"/>
    </row>
    <row r="521">
      <c r="A521" s="1"/>
      <c r="F521" s="172"/>
      <c r="I521" s="125"/>
    </row>
    <row r="522">
      <c r="A522" s="1"/>
      <c r="F522" s="172"/>
      <c r="I522" s="125"/>
    </row>
    <row r="523">
      <c r="A523" s="1"/>
      <c r="F523" s="172"/>
      <c r="I523" s="125"/>
    </row>
    <row r="524">
      <c r="A524" s="1"/>
      <c r="F524" s="172"/>
      <c r="I524" s="125"/>
    </row>
    <row r="525">
      <c r="A525" s="1"/>
      <c r="F525" s="172"/>
      <c r="I525" s="125"/>
    </row>
    <row r="526">
      <c r="A526" s="1"/>
      <c r="F526" s="172"/>
      <c r="I526" s="125"/>
    </row>
    <row r="527">
      <c r="A527" s="1"/>
      <c r="F527" s="172"/>
      <c r="I527" s="125"/>
    </row>
    <row r="528">
      <c r="A528" s="1"/>
      <c r="F528" s="172"/>
      <c r="I528" s="125"/>
    </row>
    <row r="529">
      <c r="A529" s="1"/>
      <c r="F529" s="172"/>
      <c r="I529" s="125"/>
    </row>
    <row r="530">
      <c r="A530" s="1"/>
      <c r="F530" s="172"/>
      <c r="I530" s="125"/>
    </row>
    <row r="531">
      <c r="A531" s="1"/>
      <c r="F531" s="172"/>
      <c r="I531" s="125"/>
    </row>
    <row r="532">
      <c r="A532" s="1"/>
      <c r="F532" s="172"/>
      <c r="I532" s="125"/>
    </row>
    <row r="533">
      <c r="A533" s="1"/>
      <c r="F533" s="172"/>
      <c r="I533" s="125"/>
    </row>
    <row r="534">
      <c r="A534" s="1"/>
      <c r="F534" s="172"/>
      <c r="I534" s="125"/>
    </row>
    <row r="535">
      <c r="A535" s="1"/>
      <c r="F535" s="172"/>
      <c r="I535" s="125"/>
    </row>
    <row r="536">
      <c r="A536" s="1"/>
      <c r="F536" s="172"/>
      <c r="I536" s="125"/>
    </row>
    <row r="537">
      <c r="A537" s="1"/>
      <c r="F537" s="172"/>
      <c r="I537" s="125"/>
    </row>
    <row r="538">
      <c r="A538" s="1"/>
      <c r="F538" s="172"/>
      <c r="I538" s="125"/>
    </row>
    <row r="539">
      <c r="A539" s="1"/>
      <c r="F539" s="172"/>
      <c r="I539" s="125"/>
    </row>
    <row r="540">
      <c r="A540" s="1"/>
      <c r="F540" s="172"/>
      <c r="I540" s="125"/>
    </row>
    <row r="541">
      <c r="A541" s="1"/>
      <c r="F541" s="172"/>
      <c r="I541" s="125"/>
    </row>
    <row r="542">
      <c r="A542" s="1"/>
      <c r="F542" s="172"/>
      <c r="I542" s="125"/>
    </row>
    <row r="543">
      <c r="A543" s="1"/>
      <c r="F543" s="172"/>
      <c r="I543" s="125"/>
    </row>
    <row r="544">
      <c r="A544" s="1"/>
      <c r="F544" s="172"/>
      <c r="I544" s="125"/>
    </row>
    <row r="545">
      <c r="A545" s="1"/>
      <c r="F545" s="172"/>
      <c r="I545" s="125"/>
    </row>
    <row r="546">
      <c r="A546" s="1"/>
      <c r="F546" s="172"/>
      <c r="I546" s="125"/>
    </row>
    <row r="547">
      <c r="A547" s="1"/>
      <c r="F547" s="172"/>
      <c r="I547" s="125"/>
    </row>
    <row r="548">
      <c r="A548" s="1"/>
      <c r="F548" s="172"/>
      <c r="I548" s="125"/>
    </row>
    <row r="549">
      <c r="A549" s="1"/>
      <c r="F549" s="172"/>
      <c r="I549" s="125"/>
    </row>
    <row r="550">
      <c r="A550" s="1"/>
      <c r="F550" s="172"/>
      <c r="I550" s="125"/>
    </row>
    <row r="551">
      <c r="A551" s="1"/>
      <c r="F551" s="172"/>
      <c r="I551" s="125"/>
    </row>
    <row r="552">
      <c r="A552" s="1"/>
      <c r="F552" s="172"/>
      <c r="I552" s="125"/>
    </row>
    <row r="553">
      <c r="A553" s="1"/>
      <c r="F553" s="172"/>
      <c r="I553" s="125"/>
    </row>
    <row r="554">
      <c r="A554" s="1"/>
      <c r="F554" s="172"/>
      <c r="I554" s="125"/>
    </row>
    <row r="555">
      <c r="A555" s="1"/>
      <c r="F555" s="172"/>
      <c r="I555" s="125"/>
    </row>
    <row r="556">
      <c r="A556" s="1"/>
      <c r="F556" s="172"/>
      <c r="I556" s="125"/>
    </row>
    <row r="557">
      <c r="A557" s="1"/>
      <c r="F557" s="172"/>
      <c r="I557" s="125"/>
    </row>
    <row r="558">
      <c r="A558" s="1"/>
      <c r="F558" s="172"/>
      <c r="I558" s="125"/>
    </row>
    <row r="559">
      <c r="A559" s="1"/>
      <c r="F559" s="172"/>
      <c r="I559" s="125"/>
    </row>
    <row r="560">
      <c r="A560" s="1"/>
      <c r="F560" s="172"/>
      <c r="I560" s="125"/>
    </row>
    <row r="561">
      <c r="A561" s="1"/>
      <c r="F561" s="172"/>
      <c r="I561" s="125"/>
    </row>
    <row r="562">
      <c r="A562" s="1"/>
      <c r="F562" s="172"/>
      <c r="I562" s="125"/>
    </row>
    <row r="563">
      <c r="A563" s="1"/>
      <c r="F563" s="172"/>
      <c r="I563" s="125"/>
    </row>
    <row r="564">
      <c r="A564" s="1"/>
      <c r="F564" s="172"/>
      <c r="I564" s="125"/>
    </row>
    <row r="565">
      <c r="A565" s="1"/>
      <c r="F565" s="172"/>
      <c r="I565" s="125"/>
    </row>
    <row r="566">
      <c r="A566" s="1"/>
      <c r="F566" s="172"/>
      <c r="I566" s="125"/>
    </row>
    <row r="567">
      <c r="A567" s="1"/>
      <c r="F567" s="172"/>
      <c r="I567" s="125"/>
    </row>
    <row r="568">
      <c r="A568" s="1"/>
      <c r="F568" s="172"/>
      <c r="I568" s="125"/>
    </row>
    <row r="569">
      <c r="A569" s="1"/>
      <c r="F569" s="172"/>
      <c r="I569" s="125"/>
    </row>
    <row r="570">
      <c r="A570" s="1"/>
      <c r="F570" s="172"/>
      <c r="I570" s="125"/>
    </row>
    <row r="571">
      <c r="A571" s="1"/>
      <c r="F571" s="172"/>
      <c r="I571" s="125"/>
    </row>
    <row r="572">
      <c r="A572" s="1"/>
      <c r="F572" s="172"/>
      <c r="I572" s="125"/>
    </row>
    <row r="573">
      <c r="A573" s="1"/>
      <c r="F573" s="172"/>
      <c r="I573" s="125"/>
    </row>
    <row r="574">
      <c r="A574" s="1"/>
      <c r="F574" s="172"/>
      <c r="I574" s="125"/>
    </row>
    <row r="575">
      <c r="A575" s="1"/>
      <c r="F575" s="172"/>
      <c r="I575" s="125"/>
    </row>
    <row r="576">
      <c r="A576" s="1"/>
      <c r="F576" s="172"/>
      <c r="I576" s="125"/>
    </row>
    <row r="577">
      <c r="A577" s="1"/>
      <c r="F577" s="172"/>
      <c r="I577" s="125"/>
    </row>
    <row r="578">
      <c r="A578" s="1"/>
      <c r="F578" s="172"/>
      <c r="I578" s="125"/>
    </row>
    <row r="579">
      <c r="A579" s="1"/>
      <c r="F579" s="172"/>
      <c r="I579" s="125"/>
    </row>
    <row r="580">
      <c r="A580" s="1"/>
      <c r="F580" s="172"/>
      <c r="I580" s="125"/>
    </row>
    <row r="581">
      <c r="A581" s="1"/>
      <c r="F581" s="172"/>
      <c r="I581" s="125"/>
    </row>
    <row r="582">
      <c r="A582" s="1"/>
      <c r="F582" s="172"/>
      <c r="I582" s="125"/>
    </row>
    <row r="583">
      <c r="A583" s="1"/>
      <c r="F583" s="172"/>
      <c r="I583" s="125"/>
    </row>
    <row r="584">
      <c r="A584" s="1"/>
      <c r="F584" s="172"/>
      <c r="I584" s="125"/>
    </row>
    <row r="585">
      <c r="A585" s="1"/>
      <c r="F585" s="172"/>
      <c r="I585" s="125"/>
    </row>
    <row r="586">
      <c r="A586" s="1"/>
      <c r="F586" s="172"/>
      <c r="I586" s="125"/>
    </row>
    <row r="587">
      <c r="A587" s="1"/>
      <c r="F587" s="172"/>
      <c r="I587" s="125"/>
    </row>
    <row r="588">
      <c r="A588" s="1"/>
      <c r="F588" s="172"/>
      <c r="I588" s="125"/>
    </row>
    <row r="589">
      <c r="A589" s="1"/>
      <c r="F589" s="172"/>
      <c r="I589" s="125"/>
    </row>
    <row r="590">
      <c r="A590" s="1"/>
      <c r="F590" s="172"/>
      <c r="I590" s="125"/>
    </row>
    <row r="591">
      <c r="A591" s="1"/>
      <c r="F591" s="172"/>
      <c r="I591" s="125"/>
    </row>
    <row r="592">
      <c r="A592" s="1"/>
      <c r="F592" s="172"/>
      <c r="I592" s="125"/>
    </row>
    <row r="593">
      <c r="A593" s="1"/>
      <c r="F593" s="172"/>
      <c r="I593" s="125"/>
    </row>
    <row r="594">
      <c r="A594" s="1"/>
      <c r="F594" s="172"/>
      <c r="I594" s="125"/>
    </row>
    <row r="595">
      <c r="A595" s="1"/>
      <c r="F595" s="172"/>
      <c r="I595" s="125"/>
    </row>
    <row r="596">
      <c r="A596" s="1"/>
      <c r="F596" s="172"/>
      <c r="I596" s="125"/>
    </row>
    <row r="597">
      <c r="A597" s="1"/>
      <c r="F597" s="172"/>
      <c r="I597" s="125"/>
    </row>
    <row r="598">
      <c r="A598" s="1"/>
      <c r="F598" s="172"/>
      <c r="I598" s="125"/>
    </row>
    <row r="599">
      <c r="A599" s="1"/>
      <c r="F599" s="172"/>
      <c r="I599" s="125"/>
    </row>
    <row r="600">
      <c r="A600" s="1"/>
      <c r="F600" s="172"/>
      <c r="I600" s="125"/>
    </row>
    <row r="601">
      <c r="A601" s="1"/>
      <c r="F601" s="172"/>
      <c r="I601" s="125"/>
    </row>
    <row r="602">
      <c r="A602" s="1"/>
      <c r="F602" s="172"/>
      <c r="I602" s="125"/>
    </row>
    <row r="603">
      <c r="A603" s="1"/>
      <c r="F603" s="172"/>
      <c r="I603" s="125"/>
    </row>
    <row r="604">
      <c r="A604" s="1"/>
      <c r="F604" s="172"/>
      <c r="I604" s="125"/>
    </row>
    <row r="605">
      <c r="A605" s="1"/>
      <c r="F605" s="172"/>
      <c r="I605" s="125"/>
    </row>
    <row r="606">
      <c r="A606" s="1"/>
      <c r="F606" s="172"/>
      <c r="I606" s="125"/>
    </row>
    <row r="607">
      <c r="A607" s="1"/>
      <c r="F607" s="172"/>
      <c r="I607" s="125"/>
    </row>
    <row r="608">
      <c r="A608" s="1"/>
      <c r="F608" s="172"/>
      <c r="I608" s="125"/>
    </row>
    <row r="609">
      <c r="A609" s="1"/>
      <c r="F609" s="172"/>
      <c r="I609" s="125"/>
    </row>
    <row r="610">
      <c r="A610" s="1"/>
      <c r="F610" s="172"/>
      <c r="I610" s="125"/>
    </row>
    <row r="611">
      <c r="A611" s="1"/>
      <c r="F611" s="172"/>
      <c r="I611" s="125"/>
    </row>
    <row r="612">
      <c r="A612" s="1"/>
      <c r="F612" s="172"/>
      <c r="I612" s="125"/>
    </row>
    <row r="613">
      <c r="A613" s="1"/>
      <c r="F613" s="172"/>
      <c r="I613" s="125"/>
    </row>
    <row r="614">
      <c r="A614" s="1"/>
      <c r="F614" s="172"/>
      <c r="I614" s="125"/>
    </row>
    <row r="615">
      <c r="A615" s="1"/>
      <c r="F615" s="172"/>
      <c r="I615" s="125"/>
    </row>
    <row r="616">
      <c r="A616" s="1"/>
      <c r="F616" s="172"/>
      <c r="I616" s="125"/>
    </row>
    <row r="617">
      <c r="A617" s="1"/>
      <c r="F617" s="172"/>
      <c r="I617" s="125"/>
    </row>
    <row r="618">
      <c r="A618" s="1"/>
      <c r="F618" s="172"/>
      <c r="I618" s="125"/>
    </row>
    <row r="619">
      <c r="A619" s="1"/>
      <c r="F619" s="172"/>
      <c r="I619" s="125"/>
    </row>
    <row r="620">
      <c r="A620" s="1"/>
      <c r="F620" s="172"/>
      <c r="I620" s="125"/>
    </row>
    <row r="621">
      <c r="A621" s="1"/>
      <c r="F621" s="172"/>
      <c r="I621" s="125"/>
    </row>
    <row r="622">
      <c r="A622" s="1"/>
      <c r="F622" s="172"/>
      <c r="I622" s="125"/>
    </row>
    <row r="623">
      <c r="A623" s="1"/>
      <c r="F623" s="172"/>
      <c r="I623" s="125"/>
    </row>
    <row r="624">
      <c r="A624" s="1"/>
      <c r="F624" s="172"/>
      <c r="I624" s="125"/>
    </row>
    <row r="625">
      <c r="A625" s="1"/>
      <c r="F625" s="172"/>
      <c r="I625" s="125"/>
    </row>
    <row r="626">
      <c r="A626" s="1"/>
      <c r="F626" s="172"/>
      <c r="I626" s="125"/>
    </row>
    <row r="627">
      <c r="A627" s="1"/>
      <c r="F627" s="172"/>
      <c r="I627" s="125"/>
    </row>
    <row r="628">
      <c r="A628" s="1"/>
      <c r="F628" s="172"/>
      <c r="I628" s="125"/>
    </row>
    <row r="629">
      <c r="A629" s="1"/>
      <c r="F629" s="172"/>
      <c r="I629" s="125"/>
    </row>
    <row r="630">
      <c r="A630" s="1"/>
      <c r="F630" s="172"/>
      <c r="I630" s="125"/>
    </row>
    <row r="631">
      <c r="A631" s="1"/>
      <c r="F631" s="172"/>
      <c r="I631" s="125"/>
    </row>
    <row r="632">
      <c r="A632" s="1"/>
      <c r="F632" s="172"/>
      <c r="I632" s="125"/>
    </row>
    <row r="633">
      <c r="A633" s="1"/>
      <c r="F633" s="172"/>
      <c r="I633" s="125"/>
    </row>
    <row r="634">
      <c r="A634" s="1"/>
      <c r="F634" s="172"/>
      <c r="I634" s="125"/>
    </row>
    <row r="635">
      <c r="A635" s="1"/>
      <c r="F635" s="172"/>
      <c r="I635" s="125"/>
    </row>
    <row r="636">
      <c r="A636" s="1"/>
      <c r="F636" s="172"/>
      <c r="I636" s="125"/>
    </row>
    <row r="637">
      <c r="A637" s="1"/>
      <c r="F637" s="172"/>
      <c r="I637" s="125"/>
    </row>
    <row r="638">
      <c r="A638" s="1"/>
      <c r="F638" s="172"/>
      <c r="I638" s="125"/>
    </row>
    <row r="639">
      <c r="A639" s="1"/>
      <c r="F639" s="172"/>
      <c r="I639" s="125"/>
    </row>
    <row r="640">
      <c r="A640" s="1"/>
      <c r="F640" s="172"/>
      <c r="I640" s="125"/>
    </row>
    <row r="641">
      <c r="A641" s="1"/>
      <c r="F641" s="172"/>
      <c r="I641" s="125"/>
    </row>
    <row r="642">
      <c r="A642" s="1"/>
      <c r="F642" s="172"/>
      <c r="I642" s="125"/>
    </row>
    <row r="643">
      <c r="A643" s="1"/>
      <c r="F643" s="172"/>
      <c r="I643" s="125"/>
    </row>
    <row r="644">
      <c r="A644" s="1"/>
      <c r="F644" s="172"/>
      <c r="I644" s="125"/>
    </row>
    <row r="645">
      <c r="A645" s="1"/>
      <c r="F645" s="172"/>
      <c r="I645" s="125"/>
    </row>
    <row r="646">
      <c r="A646" s="1"/>
      <c r="F646" s="172"/>
      <c r="I646" s="125"/>
    </row>
    <row r="647">
      <c r="A647" s="1"/>
      <c r="F647" s="172"/>
      <c r="I647" s="125"/>
    </row>
    <row r="648">
      <c r="A648" s="1"/>
      <c r="F648" s="172"/>
      <c r="I648" s="125"/>
    </row>
    <row r="649">
      <c r="A649" s="1"/>
      <c r="F649" s="172"/>
      <c r="I649" s="125"/>
    </row>
    <row r="650">
      <c r="A650" s="1"/>
      <c r="F650" s="172"/>
      <c r="I650" s="125"/>
    </row>
    <row r="651">
      <c r="A651" s="1"/>
      <c r="F651" s="172"/>
      <c r="I651" s="125"/>
    </row>
    <row r="652">
      <c r="A652" s="1"/>
      <c r="F652" s="172"/>
      <c r="I652" s="125"/>
    </row>
    <row r="653">
      <c r="A653" s="1"/>
      <c r="F653" s="172"/>
      <c r="I653" s="125"/>
    </row>
    <row r="654">
      <c r="A654" s="1"/>
      <c r="F654" s="172"/>
      <c r="I654" s="125"/>
    </row>
    <row r="655">
      <c r="A655" s="1"/>
      <c r="F655" s="172"/>
      <c r="I655" s="125"/>
    </row>
    <row r="656">
      <c r="A656" s="1"/>
      <c r="F656" s="172"/>
      <c r="I656" s="125"/>
    </row>
    <row r="657">
      <c r="A657" s="1"/>
      <c r="F657" s="172"/>
      <c r="I657" s="125"/>
    </row>
    <row r="658">
      <c r="A658" s="1"/>
      <c r="F658" s="172"/>
      <c r="I658" s="125"/>
    </row>
    <row r="659">
      <c r="A659" s="1"/>
      <c r="F659" s="172"/>
      <c r="I659" s="125"/>
    </row>
    <row r="660">
      <c r="A660" s="1"/>
      <c r="F660" s="172"/>
      <c r="I660" s="125"/>
    </row>
    <row r="661">
      <c r="A661" s="1"/>
      <c r="F661" s="172"/>
      <c r="I661" s="125"/>
    </row>
    <row r="662">
      <c r="A662" s="1"/>
      <c r="F662" s="172"/>
      <c r="I662" s="125"/>
    </row>
    <row r="663">
      <c r="A663" s="1"/>
      <c r="F663" s="172"/>
      <c r="I663" s="125"/>
    </row>
    <row r="664">
      <c r="A664" s="1"/>
      <c r="F664" s="172"/>
      <c r="I664" s="125"/>
    </row>
    <row r="665">
      <c r="A665" s="1"/>
      <c r="F665" s="172"/>
      <c r="I665" s="125"/>
    </row>
    <row r="666">
      <c r="A666" s="1"/>
      <c r="F666" s="172"/>
      <c r="I666" s="125"/>
    </row>
    <row r="667">
      <c r="A667" s="1"/>
      <c r="F667" s="172"/>
      <c r="I667" s="125"/>
    </row>
    <row r="668">
      <c r="A668" s="1"/>
      <c r="F668" s="172"/>
      <c r="I668" s="125"/>
    </row>
    <row r="669">
      <c r="A669" s="1"/>
      <c r="F669" s="172"/>
      <c r="I669" s="125"/>
    </row>
    <row r="670">
      <c r="A670" s="1"/>
      <c r="F670" s="172"/>
      <c r="I670" s="125"/>
    </row>
    <row r="671">
      <c r="A671" s="1"/>
      <c r="F671" s="172"/>
      <c r="I671" s="125"/>
    </row>
    <row r="672">
      <c r="A672" s="1"/>
      <c r="F672" s="172"/>
      <c r="I672" s="125"/>
    </row>
    <row r="673">
      <c r="A673" s="1"/>
      <c r="F673" s="172"/>
      <c r="I673" s="125"/>
    </row>
    <row r="674">
      <c r="A674" s="1"/>
      <c r="F674" s="172"/>
      <c r="I674" s="125"/>
    </row>
    <row r="675">
      <c r="A675" s="1"/>
      <c r="F675" s="172"/>
      <c r="I675" s="125"/>
    </row>
    <row r="676">
      <c r="A676" s="1"/>
      <c r="F676" s="172"/>
      <c r="I676" s="125"/>
    </row>
    <row r="677">
      <c r="A677" s="1"/>
      <c r="F677" s="172"/>
      <c r="I677" s="125"/>
    </row>
    <row r="678">
      <c r="A678" s="1"/>
      <c r="F678" s="172"/>
      <c r="I678" s="125"/>
    </row>
    <row r="679">
      <c r="A679" s="1"/>
      <c r="F679" s="172"/>
      <c r="I679" s="125"/>
    </row>
    <row r="680">
      <c r="A680" s="1"/>
      <c r="F680" s="172"/>
      <c r="I680" s="125"/>
    </row>
    <row r="681">
      <c r="A681" s="1"/>
      <c r="F681" s="172"/>
      <c r="I681" s="125"/>
    </row>
    <row r="682">
      <c r="A682" s="1"/>
      <c r="F682" s="172"/>
      <c r="I682" s="125"/>
    </row>
    <row r="683">
      <c r="A683" s="1"/>
      <c r="F683" s="172"/>
      <c r="I683" s="125"/>
    </row>
    <row r="684">
      <c r="A684" s="1"/>
      <c r="F684" s="172"/>
      <c r="I684" s="125"/>
    </row>
    <row r="685">
      <c r="A685" s="1"/>
      <c r="F685" s="172"/>
      <c r="I685" s="125"/>
    </row>
    <row r="686">
      <c r="A686" s="1"/>
      <c r="F686" s="172"/>
      <c r="I686" s="125"/>
    </row>
    <row r="687">
      <c r="A687" s="1"/>
      <c r="F687" s="172"/>
      <c r="I687" s="125"/>
    </row>
    <row r="688">
      <c r="A688" s="1"/>
      <c r="F688" s="172"/>
      <c r="I688" s="125"/>
    </row>
    <row r="689">
      <c r="A689" s="1"/>
      <c r="F689" s="172"/>
      <c r="I689" s="125"/>
    </row>
    <row r="690">
      <c r="A690" s="1"/>
      <c r="F690" s="172"/>
      <c r="I690" s="125"/>
    </row>
    <row r="691">
      <c r="A691" s="1"/>
      <c r="F691" s="172"/>
      <c r="I691" s="125"/>
    </row>
    <row r="692">
      <c r="A692" s="1"/>
      <c r="F692" s="172"/>
      <c r="I692" s="125"/>
    </row>
    <row r="693">
      <c r="A693" s="1"/>
      <c r="F693" s="172"/>
      <c r="I693" s="125"/>
    </row>
    <row r="694">
      <c r="A694" s="1"/>
      <c r="F694" s="172"/>
      <c r="I694" s="125"/>
    </row>
    <row r="695">
      <c r="A695" s="1"/>
      <c r="F695" s="172"/>
      <c r="I695" s="125"/>
    </row>
    <row r="696">
      <c r="A696" s="1"/>
      <c r="F696" s="172"/>
      <c r="I696" s="125"/>
    </row>
    <row r="697">
      <c r="A697" s="1"/>
      <c r="F697" s="172"/>
      <c r="I697" s="125"/>
    </row>
    <row r="698">
      <c r="A698" s="1"/>
      <c r="F698" s="172"/>
      <c r="I698" s="125"/>
    </row>
    <row r="699">
      <c r="A699" s="1"/>
      <c r="F699" s="172"/>
      <c r="I699" s="125"/>
    </row>
    <row r="700">
      <c r="A700" s="1"/>
      <c r="F700" s="172"/>
      <c r="I700" s="125"/>
    </row>
    <row r="701">
      <c r="A701" s="1"/>
      <c r="F701" s="172"/>
      <c r="I701" s="125"/>
    </row>
    <row r="702">
      <c r="A702" s="1"/>
      <c r="F702" s="172"/>
      <c r="I702" s="125"/>
    </row>
    <row r="703">
      <c r="A703" s="1"/>
      <c r="F703" s="172"/>
      <c r="I703" s="125"/>
    </row>
    <row r="704">
      <c r="A704" s="1"/>
      <c r="F704" s="172"/>
      <c r="I704" s="125"/>
    </row>
    <row r="705">
      <c r="A705" s="1"/>
      <c r="F705" s="172"/>
      <c r="I705" s="125"/>
    </row>
    <row r="706">
      <c r="A706" s="1"/>
      <c r="F706" s="172"/>
      <c r="I706" s="125"/>
    </row>
    <row r="707">
      <c r="A707" s="1"/>
      <c r="F707" s="172"/>
      <c r="I707" s="125"/>
    </row>
    <row r="708">
      <c r="A708" s="1"/>
      <c r="F708" s="172"/>
      <c r="I708" s="125"/>
    </row>
    <row r="709">
      <c r="A709" s="1"/>
      <c r="F709" s="172"/>
      <c r="I709" s="125"/>
    </row>
    <row r="710">
      <c r="A710" s="1"/>
      <c r="F710" s="172"/>
      <c r="I710" s="125"/>
    </row>
    <row r="711">
      <c r="A711" s="1"/>
      <c r="F711" s="172"/>
      <c r="I711" s="125"/>
    </row>
    <row r="712">
      <c r="A712" s="1"/>
      <c r="F712" s="172"/>
      <c r="I712" s="125"/>
    </row>
    <row r="713">
      <c r="A713" s="1"/>
      <c r="F713" s="172"/>
      <c r="I713" s="125"/>
    </row>
    <row r="714">
      <c r="A714" s="1"/>
      <c r="F714" s="172"/>
      <c r="I714" s="125"/>
    </row>
    <row r="715">
      <c r="A715" s="1"/>
      <c r="F715" s="172"/>
      <c r="I715" s="125"/>
    </row>
    <row r="716">
      <c r="A716" s="1"/>
      <c r="F716" s="172"/>
      <c r="I716" s="125"/>
    </row>
    <row r="717">
      <c r="A717" s="1"/>
      <c r="F717" s="172"/>
      <c r="I717" s="125"/>
    </row>
    <row r="718">
      <c r="A718" s="1"/>
      <c r="F718" s="172"/>
      <c r="I718" s="125"/>
    </row>
    <row r="719">
      <c r="A719" s="1"/>
      <c r="F719" s="172"/>
      <c r="I719" s="125"/>
    </row>
    <row r="720">
      <c r="A720" s="1"/>
      <c r="F720" s="172"/>
      <c r="I720" s="125"/>
    </row>
    <row r="721">
      <c r="A721" s="1"/>
      <c r="F721" s="172"/>
      <c r="I721" s="125"/>
    </row>
    <row r="722">
      <c r="A722" s="1"/>
      <c r="F722" s="172"/>
      <c r="I722" s="125"/>
    </row>
    <row r="723">
      <c r="A723" s="1"/>
      <c r="F723" s="172"/>
      <c r="I723" s="125"/>
    </row>
    <row r="724">
      <c r="A724" s="1"/>
      <c r="F724" s="172"/>
      <c r="I724" s="125"/>
    </row>
    <row r="725">
      <c r="A725" s="1"/>
      <c r="F725" s="172"/>
      <c r="I725" s="125"/>
    </row>
    <row r="726">
      <c r="A726" s="1"/>
      <c r="F726" s="172"/>
      <c r="I726" s="125"/>
    </row>
    <row r="727">
      <c r="A727" s="1"/>
      <c r="F727" s="172"/>
      <c r="I727" s="125"/>
    </row>
    <row r="728">
      <c r="A728" s="1"/>
      <c r="F728" s="172"/>
      <c r="I728" s="125"/>
    </row>
    <row r="729">
      <c r="A729" s="1"/>
      <c r="F729" s="172"/>
      <c r="I729" s="125"/>
    </row>
    <row r="730">
      <c r="A730" s="1"/>
      <c r="F730" s="172"/>
      <c r="I730" s="125"/>
    </row>
    <row r="731">
      <c r="A731" s="1"/>
      <c r="F731" s="172"/>
      <c r="I731" s="125"/>
    </row>
    <row r="732">
      <c r="A732" s="1"/>
      <c r="F732" s="172"/>
      <c r="I732" s="125"/>
    </row>
    <row r="733">
      <c r="A733" s="1"/>
      <c r="F733" s="172"/>
      <c r="I733" s="125"/>
    </row>
    <row r="734">
      <c r="A734" s="1"/>
      <c r="F734" s="172"/>
      <c r="I734" s="125"/>
    </row>
    <row r="735">
      <c r="A735" s="1"/>
      <c r="F735" s="172"/>
      <c r="I735" s="125"/>
    </row>
    <row r="736">
      <c r="A736" s="1"/>
      <c r="F736" s="172"/>
      <c r="I736" s="125"/>
    </row>
    <row r="737">
      <c r="A737" s="1"/>
      <c r="F737" s="172"/>
      <c r="I737" s="125"/>
    </row>
    <row r="738">
      <c r="A738" s="1"/>
      <c r="F738" s="172"/>
      <c r="I738" s="125"/>
    </row>
    <row r="739">
      <c r="A739" s="1"/>
      <c r="F739" s="172"/>
      <c r="I739" s="125"/>
    </row>
    <row r="740">
      <c r="A740" s="1"/>
      <c r="F740" s="172"/>
      <c r="I740" s="125"/>
    </row>
    <row r="741">
      <c r="A741" s="1"/>
      <c r="F741" s="172"/>
      <c r="I741" s="125"/>
    </row>
    <row r="742">
      <c r="A742" s="1"/>
      <c r="F742" s="172"/>
      <c r="I742" s="125"/>
    </row>
    <row r="743">
      <c r="A743" s="1"/>
      <c r="F743" s="172"/>
      <c r="I743" s="125"/>
    </row>
    <row r="744">
      <c r="A744" s="1"/>
      <c r="F744" s="172"/>
      <c r="I744" s="125"/>
    </row>
    <row r="745">
      <c r="A745" s="1"/>
      <c r="F745" s="172"/>
      <c r="I745" s="125"/>
    </row>
    <row r="746">
      <c r="A746" s="1"/>
      <c r="F746" s="172"/>
      <c r="I746" s="125"/>
    </row>
    <row r="747">
      <c r="A747" s="1"/>
      <c r="F747" s="172"/>
      <c r="I747" s="125"/>
    </row>
    <row r="748">
      <c r="A748" s="1"/>
      <c r="F748" s="172"/>
      <c r="I748" s="125"/>
    </row>
    <row r="749">
      <c r="A749" s="1"/>
      <c r="F749" s="172"/>
      <c r="I749" s="125"/>
    </row>
    <row r="750">
      <c r="A750" s="1"/>
      <c r="F750" s="172"/>
      <c r="I750" s="125"/>
    </row>
    <row r="751">
      <c r="A751" s="1"/>
      <c r="F751" s="172"/>
      <c r="I751" s="125"/>
    </row>
    <row r="752">
      <c r="A752" s="1"/>
      <c r="F752" s="172"/>
      <c r="I752" s="125"/>
    </row>
    <row r="753">
      <c r="A753" s="1"/>
      <c r="F753" s="172"/>
      <c r="I753" s="125"/>
    </row>
    <row r="754">
      <c r="A754" s="1"/>
      <c r="F754" s="172"/>
      <c r="I754" s="125"/>
    </row>
    <row r="755">
      <c r="A755" s="1"/>
      <c r="F755" s="172"/>
      <c r="I755" s="125"/>
    </row>
    <row r="756">
      <c r="A756" s="1"/>
      <c r="F756" s="172"/>
      <c r="I756" s="125"/>
    </row>
    <row r="757">
      <c r="A757" s="1"/>
      <c r="F757" s="172"/>
      <c r="I757" s="125"/>
    </row>
    <row r="758">
      <c r="A758" s="1"/>
      <c r="F758" s="172"/>
      <c r="I758" s="125"/>
    </row>
    <row r="759">
      <c r="A759" s="1"/>
      <c r="F759" s="172"/>
      <c r="I759" s="125"/>
    </row>
    <row r="760">
      <c r="A760" s="1"/>
      <c r="F760" s="172"/>
      <c r="I760" s="125"/>
    </row>
    <row r="761">
      <c r="A761" s="1"/>
      <c r="F761" s="172"/>
      <c r="I761" s="125"/>
    </row>
    <row r="762">
      <c r="A762" s="1"/>
      <c r="F762" s="172"/>
      <c r="I762" s="125"/>
    </row>
    <row r="763">
      <c r="A763" s="1"/>
      <c r="F763" s="172"/>
      <c r="I763" s="125"/>
    </row>
    <row r="764">
      <c r="A764" s="1"/>
      <c r="F764" s="172"/>
      <c r="I764" s="125"/>
    </row>
    <row r="765">
      <c r="A765" s="1"/>
      <c r="F765" s="172"/>
      <c r="I765" s="125"/>
    </row>
    <row r="766">
      <c r="A766" s="1"/>
      <c r="F766" s="172"/>
      <c r="I766" s="125"/>
    </row>
    <row r="767">
      <c r="A767" s="1"/>
      <c r="F767" s="172"/>
      <c r="I767" s="125"/>
    </row>
    <row r="768">
      <c r="A768" s="1"/>
      <c r="F768" s="172"/>
      <c r="I768" s="125"/>
    </row>
    <row r="769">
      <c r="A769" s="1"/>
      <c r="F769" s="172"/>
      <c r="I769" s="125"/>
    </row>
    <row r="770">
      <c r="A770" s="1"/>
      <c r="F770" s="172"/>
      <c r="I770" s="125"/>
    </row>
    <row r="771">
      <c r="A771" s="1"/>
      <c r="F771" s="172"/>
      <c r="I771" s="125"/>
    </row>
    <row r="772">
      <c r="A772" s="1"/>
      <c r="F772" s="172"/>
      <c r="I772" s="125"/>
    </row>
    <row r="773">
      <c r="A773" s="1"/>
      <c r="F773" s="172"/>
      <c r="I773" s="125"/>
    </row>
    <row r="774">
      <c r="A774" s="1"/>
      <c r="F774" s="172"/>
      <c r="I774" s="125"/>
    </row>
    <row r="775">
      <c r="A775" s="1"/>
      <c r="F775" s="172"/>
      <c r="I775" s="125"/>
    </row>
    <row r="776">
      <c r="A776" s="1"/>
      <c r="F776" s="172"/>
      <c r="I776" s="125"/>
    </row>
    <row r="777">
      <c r="A777" s="1"/>
      <c r="F777" s="172"/>
      <c r="I777" s="125"/>
    </row>
    <row r="778">
      <c r="A778" s="1"/>
      <c r="F778" s="172"/>
      <c r="I778" s="125"/>
    </row>
    <row r="779">
      <c r="A779" s="1"/>
      <c r="F779" s="172"/>
      <c r="I779" s="125"/>
    </row>
    <row r="780">
      <c r="A780" s="1"/>
      <c r="F780" s="172"/>
      <c r="I780" s="125"/>
    </row>
    <row r="781">
      <c r="A781" s="1"/>
      <c r="F781" s="172"/>
      <c r="I781" s="125"/>
    </row>
    <row r="782">
      <c r="A782" s="1"/>
      <c r="F782" s="172"/>
      <c r="I782" s="125"/>
    </row>
    <row r="783">
      <c r="A783" s="1"/>
      <c r="F783" s="172"/>
      <c r="I783" s="125"/>
    </row>
    <row r="784">
      <c r="A784" s="1"/>
      <c r="F784" s="172"/>
      <c r="I784" s="125"/>
    </row>
    <row r="785">
      <c r="A785" s="1"/>
      <c r="F785" s="172"/>
      <c r="I785" s="125"/>
    </row>
    <row r="786">
      <c r="A786" s="1"/>
      <c r="F786" s="172"/>
      <c r="I786" s="125"/>
    </row>
    <row r="787">
      <c r="A787" s="1"/>
      <c r="F787" s="172"/>
      <c r="I787" s="125"/>
    </row>
    <row r="788">
      <c r="A788" s="1"/>
      <c r="F788" s="172"/>
      <c r="I788" s="125"/>
    </row>
    <row r="789">
      <c r="A789" s="1"/>
      <c r="F789" s="172"/>
      <c r="I789" s="125"/>
    </row>
    <row r="790">
      <c r="A790" s="1"/>
      <c r="F790" s="172"/>
      <c r="I790" s="125"/>
    </row>
    <row r="791">
      <c r="A791" s="1"/>
      <c r="F791" s="172"/>
      <c r="I791" s="125"/>
    </row>
    <row r="792">
      <c r="A792" s="1"/>
      <c r="F792" s="172"/>
      <c r="I792" s="125"/>
    </row>
    <row r="793">
      <c r="A793" s="1"/>
      <c r="F793" s="172"/>
      <c r="I793" s="125"/>
    </row>
    <row r="794">
      <c r="A794" s="1"/>
      <c r="F794" s="172"/>
      <c r="I794" s="125"/>
    </row>
    <row r="795">
      <c r="A795" s="1"/>
      <c r="F795" s="172"/>
      <c r="I795" s="125"/>
    </row>
    <row r="796">
      <c r="A796" s="1"/>
      <c r="F796" s="172"/>
      <c r="I796" s="125"/>
    </row>
    <row r="797">
      <c r="A797" s="1"/>
      <c r="F797" s="172"/>
      <c r="I797" s="125"/>
    </row>
    <row r="798">
      <c r="A798" s="1"/>
      <c r="F798" s="172"/>
      <c r="I798" s="125"/>
    </row>
    <row r="799">
      <c r="A799" s="1"/>
      <c r="F799" s="172"/>
      <c r="I799" s="125"/>
    </row>
    <row r="800">
      <c r="A800" s="1"/>
      <c r="F800" s="172"/>
      <c r="I800" s="125"/>
    </row>
    <row r="801">
      <c r="A801" s="1"/>
      <c r="F801" s="172"/>
      <c r="I801" s="125"/>
    </row>
    <row r="802">
      <c r="A802" s="1"/>
      <c r="F802" s="172"/>
      <c r="I802" s="125"/>
    </row>
    <row r="803">
      <c r="A803" s="1"/>
      <c r="F803" s="172"/>
      <c r="I803" s="125"/>
    </row>
    <row r="804">
      <c r="A804" s="1"/>
      <c r="F804" s="172"/>
      <c r="I804" s="125"/>
    </row>
    <row r="805">
      <c r="A805" s="1"/>
      <c r="F805" s="172"/>
      <c r="I805" s="125"/>
    </row>
    <row r="806">
      <c r="A806" s="1"/>
      <c r="F806" s="172"/>
      <c r="I806" s="125"/>
    </row>
    <row r="807">
      <c r="A807" s="1"/>
      <c r="F807" s="172"/>
      <c r="I807" s="125"/>
    </row>
    <row r="808">
      <c r="A808" s="1"/>
      <c r="F808" s="172"/>
      <c r="I808" s="125"/>
    </row>
    <row r="809">
      <c r="A809" s="1"/>
      <c r="F809" s="172"/>
      <c r="I809" s="125"/>
    </row>
    <row r="810">
      <c r="A810" s="1"/>
      <c r="F810" s="172"/>
      <c r="I810" s="125"/>
    </row>
    <row r="811">
      <c r="A811" s="1"/>
      <c r="F811" s="172"/>
      <c r="I811" s="125"/>
    </row>
    <row r="812">
      <c r="A812" s="1"/>
      <c r="F812" s="172"/>
      <c r="I812" s="125"/>
    </row>
    <row r="813">
      <c r="A813" s="1"/>
      <c r="F813" s="172"/>
      <c r="I813" s="125"/>
    </row>
    <row r="814">
      <c r="A814" s="1"/>
      <c r="F814" s="172"/>
      <c r="I814" s="125"/>
    </row>
    <row r="815">
      <c r="A815" s="1"/>
      <c r="F815" s="172"/>
      <c r="I815" s="125"/>
    </row>
    <row r="816">
      <c r="A816" s="1"/>
      <c r="F816" s="172"/>
      <c r="I816" s="125"/>
    </row>
    <row r="817">
      <c r="A817" s="1"/>
      <c r="F817" s="172"/>
      <c r="I817" s="125"/>
    </row>
    <row r="818">
      <c r="A818" s="1"/>
      <c r="F818" s="172"/>
      <c r="I818" s="125"/>
    </row>
    <row r="819">
      <c r="A819" s="1"/>
      <c r="F819" s="172"/>
      <c r="I819" s="125"/>
    </row>
    <row r="820">
      <c r="A820" s="1"/>
      <c r="F820" s="172"/>
      <c r="I820" s="125"/>
    </row>
    <row r="821">
      <c r="A821" s="1"/>
      <c r="F821" s="172"/>
      <c r="I821" s="125"/>
    </row>
    <row r="822">
      <c r="A822" s="1"/>
      <c r="F822" s="172"/>
      <c r="I822" s="125"/>
    </row>
    <row r="823">
      <c r="A823" s="1"/>
      <c r="F823" s="172"/>
      <c r="I823" s="125"/>
    </row>
    <row r="824">
      <c r="A824" s="1"/>
      <c r="F824" s="172"/>
      <c r="I824" s="125"/>
    </row>
    <row r="825">
      <c r="A825" s="1"/>
      <c r="F825" s="172"/>
      <c r="I825" s="125"/>
    </row>
    <row r="826">
      <c r="A826" s="1"/>
      <c r="F826" s="172"/>
      <c r="I826" s="125"/>
    </row>
    <row r="827">
      <c r="A827" s="1"/>
      <c r="F827" s="172"/>
      <c r="I827" s="125"/>
    </row>
    <row r="828">
      <c r="A828" s="1"/>
      <c r="F828" s="172"/>
      <c r="I828" s="125"/>
    </row>
    <row r="829">
      <c r="A829" s="1"/>
      <c r="F829" s="172"/>
      <c r="I829" s="125"/>
    </row>
    <row r="830">
      <c r="A830" s="1"/>
      <c r="F830" s="172"/>
      <c r="I830" s="125"/>
    </row>
    <row r="831">
      <c r="A831" s="1"/>
      <c r="F831" s="172"/>
      <c r="I831" s="125"/>
    </row>
    <row r="832">
      <c r="A832" s="1"/>
      <c r="F832" s="172"/>
      <c r="I832" s="125"/>
    </row>
    <row r="833">
      <c r="A833" s="1"/>
      <c r="F833" s="172"/>
      <c r="I833" s="125"/>
    </row>
    <row r="834">
      <c r="A834" s="1"/>
      <c r="F834" s="172"/>
      <c r="I834" s="125"/>
    </row>
    <row r="835">
      <c r="A835" s="1"/>
      <c r="F835" s="172"/>
      <c r="I835" s="125"/>
    </row>
    <row r="836">
      <c r="A836" s="1"/>
      <c r="F836" s="172"/>
      <c r="I836" s="125"/>
    </row>
    <row r="837">
      <c r="A837" s="1"/>
      <c r="F837" s="172"/>
      <c r="I837" s="125"/>
    </row>
    <row r="838">
      <c r="A838" s="1"/>
      <c r="F838" s="172"/>
      <c r="I838" s="125"/>
    </row>
    <row r="839">
      <c r="A839" s="1"/>
      <c r="F839" s="172"/>
      <c r="I839" s="125"/>
    </row>
    <row r="840">
      <c r="A840" s="1"/>
      <c r="F840" s="172"/>
      <c r="I840" s="125"/>
    </row>
    <row r="841">
      <c r="A841" s="1"/>
      <c r="F841" s="172"/>
      <c r="I841" s="125"/>
    </row>
    <row r="842">
      <c r="A842" s="1"/>
      <c r="F842" s="172"/>
      <c r="I842" s="125"/>
    </row>
    <row r="843">
      <c r="A843" s="1"/>
      <c r="F843" s="172"/>
      <c r="I843" s="125"/>
    </row>
    <row r="844">
      <c r="A844" s="1"/>
      <c r="F844" s="172"/>
      <c r="I844" s="125"/>
    </row>
    <row r="845">
      <c r="A845" s="1"/>
      <c r="F845" s="172"/>
      <c r="I845" s="125"/>
    </row>
    <row r="846">
      <c r="A846" s="1"/>
      <c r="F846" s="172"/>
      <c r="I846" s="125"/>
    </row>
    <row r="847">
      <c r="A847" s="1"/>
      <c r="F847" s="172"/>
      <c r="I847" s="125"/>
    </row>
    <row r="848">
      <c r="A848" s="1"/>
      <c r="F848" s="172"/>
      <c r="I848" s="125"/>
    </row>
    <row r="849">
      <c r="A849" s="1"/>
      <c r="F849" s="172"/>
      <c r="I849" s="125"/>
    </row>
    <row r="850">
      <c r="A850" s="1"/>
      <c r="F850" s="172"/>
      <c r="I850" s="125"/>
    </row>
    <row r="851">
      <c r="A851" s="1"/>
      <c r="F851" s="172"/>
      <c r="I851" s="125"/>
    </row>
    <row r="852">
      <c r="A852" s="1"/>
      <c r="F852" s="172"/>
      <c r="I852" s="125"/>
    </row>
    <row r="853">
      <c r="A853" s="1"/>
      <c r="F853" s="172"/>
      <c r="I853" s="125"/>
    </row>
    <row r="854">
      <c r="A854" s="1"/>
      <c r="F854" s="172"/>
      <c r="I854" s="125"/>
    </row>
    <row r="855">
      <c r="A855" s="1"/>
      <c r="F855" s="172"/>
      <c r="I855" s="125"/>
    </row>
    <row r="856">
      <c r="A856" s="1"/>
      <c r="F856" s="172"/>
      <c r="I856" s="125"/>
    </row>
    <row r="857">
      <c r="A857" s="1"/>
      <c r="F857" s="172"/>
      <c r="I857" s="125"/>
    </row>
    <row r="858">
      <c r="A858" s="1"/>
      <c r="F858" s="172"/>
      <c r="I858" s="125"/>
    </row>
    <row r="859">
      <c r="A859" s="1"/>
      <c r="F859" s="172"/>
      <c r="I859" s="125"/>
    </row>
    <row r="860">
      <c r="A860" s="1"/>
      <c r="F860" s="172"/>
      <c r="I860" s="125"/>
    </row>
    <row r="861">
      <c r="A861" s="1"/>
      <c r="F861" s="172"/>
      <c r="I861" s="125"/>
    </row>
    <row r="862">
      <c r="A862" s="1"/>
      <c r="F862" s="172"/>
      <c r="I862" s="125"/>
    </row>
    <row r="863">
      <c r="A863" s="1"/>
      <c r="F863" s="172"/>
      <c r="I863" s="125"/>
    </row>
    <row r="864">
      <c r="A864" s="1"/>
      <c r="F864" s="172"/>
      <c r="I864" s="125"/>
    </row>
    <row r="865">
      <c r="A865" s="1"/>
      <c r="F865" s="172"/>
      <c r="I865" s="125"/>
    </row>
    <row r="866">
      <c r="A866" s="1"/>
      <c r="F866" s="172"/>
      <c r="I866" s="125"/>
    </row>
    <row r="867">
      <c r="A867" s="1"/>
      <c r="F867" s="172"/>
      <c r="I867" s="125"/>
    </row>
    <row r="868">
      <c r="A868" s="1"/>
      <c r="F868" s="172"/>
      <c r="I868" s="125"/>
    </row>
    <row r="869">
      <c r="A869" s="1"/>
      <c r="F869" s="172"/>
      <c r="I869" s="125"/>
    </row>
    <row r="870">
      <c r="A870" s="1"/>
      <c r="F870" s="172"/>
      <c r="I870" s="125"/>
    </row>
    <row r="871">
      <c r="A871" s="1"/>
      <c r="F871" s="172"/>
      <c r="I871" s="125"/>
    </row>
    <row r="872">
      <c r="A872" s="1"/>
      <c r="F872" s="172"/>
      <c r="I872" s="125"/>
    </row>
    <row r="873">
      <c r="A873" s="1"/>
      <c r="F873" s="172"/>
      <c r="I873" s="125"/>
    </row>
    <row r="874">
      <c r="A874" s="1"/>
      <c r="F874" s="172"/>
      <c r="I874" s="125"/>
    </row>
    <row r="875">
      <c r="A875" s="1"/>
      <c r="F875" s="172"/>
      <c r="I875" s="125"/>
    </row>
    <row r="876">
      <c r="A876" s="1"/>
      <c r="F876" s="172"/>
      <c r="I876" s="125"/>
    </row>
    <row r="877">
      <c r="A877" s="1"/>
      <c r="F877" s="172"/>
      <c r="I877" s="125"/>
    </row>
    <row r="878">
      <c r="A878" s="1"/>
      <c r="F878" s="172"/>
      <c r="I878" s="125"/>
    </row>
    <row r="879">
      <c r="A879" s="1"/>
      <c r="F879" s="172"/>
      <c r="I879" s="125"/>
    </row>
    <row r="880">
      <c r="A880" s="1"/>
      <c r="F880" s="172"/>
      <c r="I880" s="125"/>
    </row>
    <row r="881">
      <c r="A881" s="1"/>
      <c r="F881" s="172"/>
      <c r="I881" s="125"/>
    </row>
    <row r="882">
      <c r="A882" s="1"/>
      <c r="F882" s="172"/>
      <c r="I882" s="125"/>
    </row>
    <row r="883">
      <c r="A883" s="1"/>
      <c r="F883" s="172"/>
      <c r="I883" s="125"/>
    </row>
    <row r="884">
      <c r="A884" s="1"/>
      <c r="F884" s="172"/>
      <c r="I884" s="125"/>
    </row>
    <row r="885">
      <c r="A885" s="1"/>
      <c r="F885" s="172"/>
      <c r="I885" s="125"/>
    </row>
    <row r="886">
      <c r="A886" s="1"/>
      <c r="F886" s="172"/>
      <c r="I886" s="125"/>
    </row>
    <row r="887">
      <c r="A887" s="1"/>
      <c r="F887" s="172"/>
      <c r="I887" s="125"/>
    </row>
    <row r="888">
      <c r="A888" s="1"/>
      <c r="F888" s="172"/>
      <c r="I888" s="125"/>
    </row>
    <row r="889">
      <c r="A889" s="1"/>
      <c r="F889" s="172"/>
      <c r="I889" s="125"/>
    </row>
    <row r="890">
      <c r="A890" s="1"/>
      <c r="F890" s="172"/>
      <c r="I890" s="125"/>
    </row>
    <row r="891">
      <c r="A891" s="1"/>
      <c r="F891" s="172"/>
      <c r="I891" s="125"/>
    </row>
    <row r="892">
      <c r="A892" s="1"/>
      <c r="F892" s="172"/>
      <c r="I892" s="125"/>
    </row>
    <row r="893">
      <c r="A893" s="1"/>
      <c r="F893" s="172"/>
      <c r="I893" s="125"/>
    </row>
    <row r="894">
      <c r="A894" s="1"/>
      <c r="F894" s="172"/>
      <c r="I894" s="125"/>
    </row>
    <row r="895">
      <c r="A895" s="1"/>
      <c r="F895" s="172"/>
      <c r="I895" s="125"/>
    </row>
    <row r="896">
      <c r="A896" s="1"/>
      <c r="F896" s="172"/>
      <c r="I896" s="125"/>
    </row>
    <row r="897">
      <c r="A897" s="1"/>
      <c r="F897" s="172"/>
      <c r="I897" s="125"/>
    </row>
    <row r="898">
      <c r="A898" s="1"/>
      <c r="F898" s="172"/>
      <c r="I898" s="125"/>
    </row>
    <row r="899">
      <c r="A899" s="1"/>
      <c r="F899" s="172"/>
      <c r="I899" s="125"/>
    </row>
    <row r="900">
      <c r="A900" s="1"/>
      <c r="F900" s="172"/>
      <c r="I900" s="125"/>
    </row>
    <row r="901">
      <c r="A901" s="1"/>
      <c r="F901" s="172"/>
      <c r="I901" s="125"/>
    </row>
    <row r="902">
      <c r="A902" s="1"/>
      <c r="F902" s="172"/>
      <c r="I902" s="125"/>
    </row>
    <row r="903">
      <c r="A903" s="1"/>
      <c r="F903" s="172"/>
      <c r="I903" s="125"/>
    </row>
    <row r="904">
      <c r="A904" s="1"/>
      <c r="F904" s="172"/>
      <c r="I904" s="125"/>
    </row>
    <row r="905">
      <c r="A905" s="1"/>
      <c r="F905" s="172"/>
      <c r="I905" s="125"/>
    </row>
    <row r="906">
      <c r="A906" s="1"/>
      <c r="F906" s="172"/>
      <c r="I906" s="125"/>
    </row>
    <row r="907">
      <c r="A907" s="1"/>
      <c r="F907" s="172"/>
      <c r="I907" s="125"/>
    </row>
    <row r="908">
      <c r="A908" s="1"/>
      <c r="F908" s="172"/>
      <c r="I908" s="125"/>
    </row>
    <row r="909">
      <c r="A909" s="1"/>
      <c r="F909" s="172"/>
      <c r="I909" s="125"/>
    </row>
    <row r="910">
      <c r="A910" s="1"/>
      <c r="F910" s="172"/>
      <c r="I910" s="125"/>
    </row>
    <row r="911">
      <c r="A911" s="1"/>
      <c r="F911" s="172"/>
      <c r="I911" s="125"/>
    </row>
    <row r="912">
      <c r="A912" s="1"/>
      <c r="F912" s="172"/>
      <c r="I912" s="125"/>
    </row>
    <row r="913">
      <c r="A913" s="1"/>
      <c r="F913" s="172"/>
      <c r="I913" s="125"/>
    </row>
    <row r="914">
      <c r="A914" s="1"/>
      <c r="F914" s="172"/>
      <c r="I914" s="125"/>
    </row>
    <row r="915">
      <c r="A915" s="1"/>
      <c r="F915" s="172"/>
      <c r="I915" s="125"/>
    </row>
    <row r="916">
      <c r="A916" s="1"/>
      <c r="F916" s="172"/>
      <c r="I916" s="125"/>
    </row>
    <row r="917">
      <c r="A917" s="1"/>
      <c r="F917" s="172"/>
      <c r="I917" s="125"/>
    </row>
    <row r="918">
      <c r="A918" s="1"/>
      <c r="F918" s="172"/>
      <c r="I918" s="125"/>
    </row>
    <row r="919">
      <c r="A919" s="1"/>
      <c r="F919" s="172"/>
      <c r="I919" s="125"/>
    </row>
    <row r="920">
      <c r="A920" s="1"/>
      <c r="F920" s="172"/>
      <c r="I920" s="125"/>
    </row>
    <row r="921">
      <c r="A921" s="1"/>
      <c r="F921" s="172"/>
      <c r="I921" s="125"/>
    </row>
    <row r="922">
      <c r="A922" s="1"/>
      <c r="F922" s="172"/>
      <c r="I922" s="125"/>
    </row>
    <row r="923">
      <c r="A923" s="1"/>
      <c r="F923" s="172"/>
      <c r="I923" s="125"/>
    </row>
    <row r="924">
      <c r="A924" s="1"/>
      <c r="F924" s="172"/>
      <c r="I924" s="125"/>
    </row>
    <row r="925">
      <c r="A925" s="1"/>
      <c r="F925" s="172"/>
      <c r="I925" s="125"/>
    </row>
    <row r="926">
      <c r="A926" s="1"/>
      <c r="F926" s="172"/>
      <c r="I926" s="125"/>
    </row>
    <row r="927">
      <c r="A927" s="1"/>
      <c r="F927" s="172"/>
      <c r="I927" s="125"/>
    </row>
    <row r="928">
      <c r="A928" s="1"/>
      <c r="F928" s="172"/>
      <c r="I928" s="125"/>
    </row>
    <row r="929">
      <c r="A929" s="1"/>
      <c r="F929" s="172"/>
      <c r="I929" s="125"/>
    </row>
    <row r="930">
      <c r="A930" s="1"/>
      <c r="F930" s="172"/>
      <c r="I930" s="125"/>
    </row>
    <row r="931">
      <c r="A931" s="1"/>
      <c r="F931" s="172"/>
      <c r="I931" s="125"/>
    </row>
    <row r="932">
      <c r="A932" s="1"/>
      <c r="F932" s="172"/>
      <c r="I932" s="125"/>
    </row>
    <row r="933">
      <c r="A933" s="1"/>
      <c r="F933" s="172"/>
      <c r="I933" s="125"/>
    </row>
    <row r="934">
      <c r="A934" s="1"/>
      <c r="F934" s="172"/>
      <c r="I934" s="125"/>
    </row>
    <row r="935">
      <c r="A935" s="1"/>
      <c r="F935" s="172"/>
      <c r="I935" s="125"/>
    </row>
    <row r="936">
      <c r="A936" s="1"/>
      <c r="F936" s="172"/>
      <c r="I936" s="125"/>
    </row>
    <row r="937">
      <c r="A937" s="1"/>
      <c r="F937" s="172"/>
      <c r="I937" s="125"/>
    </row>
    <row r="938">
      <c r="A938" s="1"/>
      <c r="F938" s="172"/>
      <c r="I938" s="125"/>
    </row>
    <row r="939">
      <c r="A939" s="1"/>
      <c r="F939" s="172"/>
      <c r="I939" s="125"/>
    </row>
    <row r="940">
      <c r="A940" s="1"/>
      <c r="F940" s="172"/>
      <c r="I940" s="125"/>
    </row>
    <row r="941">
      <c r="A941" s="1"/>
      <c r="F941" s="172"/>
      <c r="I941" s="125"/>
    </row>
    <row r="942">
      <c r="A942" s="1"/>
      <c r="F942" s="172"/>
      <c r="I942" s="125"/>
    </row>
    <row r="943">
      <c r="A943" s="1"/>
      <c r="F943" s="172"/>
      <c r="I943" s="125"/>
    </row>
    <row r="944">
      <c r="A944" s="1"/>
      <c r="F944" s="172"/>
      <c r="I944" s="125"/>
    </row>
    <row r="945">
      <c r="A945" s="1"/>
      <c r="F945" s="172"/>
      <c r="I945" s="125"/>
    </row>
    <row r="946">
      <c r="A946" s="1"/>
      <c r="F946" s="172"/>
      <c r="I946" s="125"/>
    </row>
    <row r="947">
      <c r="A947" s="1"/>
      <c r="F947" s="172"/>
      <c r="I947" s="125"/>
    </row>
    <row r="948">
      <c r="A948" s="1"/>
      <c r="F948" s="172"/>
      <c r="I948" s="125"/>
    </row>
    <row r="949">
      <c r="A949" s="1"/>
      <c r="F949" s="172"/>
      <c r="I949" s="125"/>
    </row>
    <row r="950">
      <c r="A950" s="1"/>
      <c r="F950" s="172"/>
      <c r="I950" s="125"/>
    </row>
    <row r="951">
      <c r="A951" s="1"/>
      <c r="F951" s="172"/>
      <c r="I951" s="125"/>
    </row>
    <row r="952">
      <c r="A952" s="1"/>
      <c r="F952" s="172"/>
      <c r="I952" s="125"/>
    </row>
    <row r="953">
      <c r="A953" s="1"/>
      <c r="F953" s="172"/>
      <c r="I953" s="125"/>
    </row>
    <row r="954">
      <c r="F954" s="172"/>
      <c r="I954" s="125"/>
    </row>
    <row r="955">
      <c r="F955" s="172"/>
      <c r="I955" s="125"/>
    </row>
    <row r="956">
      <c r="F956" s="172"/>
      <c r="I956" s="125"/>
    </row>
    <row r="957">
      <c r="F957" s="172"/>
      <c r="I957" s="125"/>
    </row>
    <row r="958">
      <c r="F958" s="172"/>
      <c r="I958" s="125"/>
    </row>
    <row r="959">
      <c r="F959" s="172"/>
      <c r="I959" s="125"/>
    </row>
    <row r="960">
      <c r="F960" s="172"/>
      <c r="I960" s="125"/>
    </row>
    <row r="961">
      <c r="F961" s="172"/>
      <c r="I961" s="125"/>
    </row>
    <row r="962">
      <c r="F962" s="172"/>
      <c r="I962" s="125"/>
    </row>
    <row r="963">
      <c r="F963" s="172"/>
      <c r="I963" s="125"/>
    </row>
    <row r="964">
      <c r="F964" s="172"/>
      <c r="I964" s="125"/>
    </row>
    <row r="965">
      <c r="F965" s="172"/>
      <c r="I965" s="125"/>
    </row>
    <row r="966">
      <c r="F966" s="172"/>
      <c r="I966" s="125"/>
    </row>
    <row r="967">
      <c r="F967" s="172"/>
      <c r="I967" s="125"/>
    </row>
    <row r="968">
      <c r="F968" s="172"/>
      <c r="I968" s="125"/>
    </row>
    <row r="969">
      <c r="F969" s="172"/>
      <c r="I969" s="125"/>
    </row>
    <row r="970">
      <c r="F970" s="172"/>
      <c r="I970" s="125"/>
    </row>
    <row r="971">
      <c r="F971" s="172"/>
      <c r="I971" s="125"/>
    </row>
    <row r="972">
      <c r="F972" s="172"/>
      <c r="I972" s="125"/>
    </row>
    <row r="973">
      <c r="F973" s="172"/>
      <c r="I973" s="125"/>
    </row>
    <row r="974">
      <c r="F974" s="172"/>
      <c r="I974" s="125"/>
    </row>
    <row r="975">
      <c r="F975" s="172"/>
      <c r="I975" s="125"/>
    </row>
    <row r="976">
      <c r="F976" s="172"/>
      <c r="I976" s="125"/>
    </row>
    <row r="977">
      <c r="F977" s="172"/>
      <c r="I977" s="125"/>
    </row>
    <row r="978">
      <c r="F978" s="172"/>
      <c r="I978" s="125"/>
    </row>
    <row r="979">
      <c r="F979" s="172"/>
      <c r="I979" s="125"/>
    </row>
    <row r="980">
      <c r="F980" s="172"/>
      <c r="I980" s="125"/>
    </row>
    <row r="981">
      <c r="F981" s="172"/>
      <c r="I981" s="125"/>
    </row>
    <row r="982">
      <c r="F982" s="172"/>
      <c r="I982" s="125"/>
    </row>
    <row r="983">
      <c r="F983" s="172"/>
      <c r="I983" s="125"/>
    </row>
    <row r="984">
      <c r="F984" s="172"/>
      <c r="I984" s="125"/>
    </row>
    <row r="985">
      <c r="F985" s="172"/>
      <c r="I985" s="125"/>
    </row>
    <row r="986">
      <c r="F986" s="172"/>
      <c r="I986" s="125"/>
    </row>
    <row r="987">
      <c r="F987" s="172"/>
      <c r="I987" s="125"/>
    </row>
    <row r="988">
      <c r="F988" s="172"/>
      <c r="I988" s="125"/>
    </row>
    <row r="989">
      <c r="F989" s="172"/>
      <c r="I989" s="125"/>
    </row>
    <row r="990">
      <c r="F990" s="172"/>
      <c r="I990" s="125"/>
    </row>
    <row r="991">
      <c r="F991" s="172"/>
      <c r="I991" s="125"/>
    </row>
    <row r="992">
      <c r="F992" s="172"/>
      <c r="I992" s="125"/>
    </row>
    <row r="993">
      <c r="F993" s="172"/>
      <c r="I993" s="125"/>
    </row>
    <row r="994">
      <c r="F994" s="172"/>
      <c r="I994" s="125"/>
    </row>
    <row r="995">
      <c r="F995" s="172"/>
      <c r="I995" s="125"/>
    </row>
    <row r="996">
      <c r="F996" s="172"/>
      <c r="I996" s="125"/>
    </row>
    <row r="997">
      <c r="F997" s="172"/>
      <c r="I997" s="125"/>
    </row>
  </sheetData>
  <mergeCells count="4">
    <mergeCell ref="E1:H1"/>
    <mergeCell ref="F2:F3"/>
    <mergeCell ref="G2:G3"/>
    <mergeCell ref="H2:H3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5"/>
    <col customWidth="1" min="2" max="2" width="14.5"/>
    <col customWidth="1" min="3" max="15" width="9.88"/>
  </cols>
  <sheetData>
    <row r="2">
      <c r="B2" s="173" t="s">
        <v>66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</row>
    <row r="3" ht="33.0" customHeight="1">
      <c r="B3" s="176" t="s">
        <v>67</v>
      </c>
      <c r="C3" s="176">
        <v>2012.0</v>
      </c>
      <c r="D3" s="176">
        <v>2013.0</v>
      </c>
      <c r="E3" s="176">
        <v>2014.0</v>
      </c>
      <c r="F3" s="176">
        <v>2015.0</v>
      </c>
      <c r="G3" s="176">
        <v>2016.0</v>
      </c>
      <c r="H3" s="176">
        <v>2017.0</v>
      </c>
      <c r="I3" s="176">
        <v>2018.0</v>
      </c>
      <c r="J3" s="176">
        <v>2019.0</v>
      </c>
      <c r="K3" s="176">
        <v>2020.0</v>
      </c>
      <c r="L3" s="176">
        <v>2021.0</v>
      </c>
      <c r="M3" s="176">
        <v>2022.0</v>
      </c>
      <c r="N3" s="176" t="s">
        <v>68</v>
      </c>
      <c r="O3" s="176" t="s">
        <v>69</v>
      </c>
    </row>
    <row r="4" ht="25.5" customHeight="1">
      <c r="B4" s="177" t="s">
        <v>9</v>
      </c>
      <c r="C4" s="178">
        <v>13596.0</v>
      </c>
      <c r="D4" s="178">
        <v>14734.0</v>
      </c>
      <c r="E4" s="178">
        <v>16215.0</v>
      </c>
      <c r="F4" s="178">
        <v>17511.0</v>
      </c>
      <c r="G4" s="178">
        <v>19198.0</v>
      </c>
      <c r="H4" s="178">
        <f>IFERROR(__xludf.DUMMYFUNCTION("INDEX( importrange(""https://docs.google.com/spreadsheets/d/1ulhRlvPGI1WUeEVZ8MIP4kdzgi_Tpp8WaPpDZVXzD7o/edit#gid=0"",""$B$1:$CC$500""),MATCH(H$16,importrange(""https://docs.google.com/spreadsheets/d/1ulhRlvPGI1WUeEVZ8MIP4kdzgi_Tpp8WaPpDZVXzD7o/edit#gid=0"&amp;""",""$B$1:$B$500""),0),MATCH($B4,importrange(""https://docs.google.com/spreadsheets/d/1ulhRlvPGI1WUeEVZ8MIP4kdzgi_Tpp8WaPpDZVXzD7o/edit#gid=0"",""$B$1:$CC$1""), 0))/1000"),21047.489)</f>
        <v>21047.489</v>
      </c>
      <c r="I4" s="178">
        <f>IFERROR(__xludf.DUMMYFUNCTION("INDEX( importrange(""https://docs.google.com/spreadsheets/d/1ulhRlvPGI1WUeEVZ8MIP4kdzgi_Tpp8WaPpDZVXzD7o/edit#gid=0"",""$B$1:$CC$500""),MATCH(I$16,importrange(""https://docs.google.com/spreadsheets/d/1ulhRlvPGI1WUeEVZ8MIP4kdzgi_Tpp8WaPpDZVXzD7o/edit#gid=0"&amp;""",""$B$1:$B$500""),0),MATCH($B4,importrange(""https://docs.google.com/spreadsheets/d/1ulhRlvPGI1WUeEVZ8MIP4kdzgi_Tpp8WaPpDZVXzD7o/edit#gid=0"",""$B$1:$CC$1""), 0))/1000"),23007.749)</f>
        <v>23007.749</v>
      </c>
      <c r="J4" s="178">
        <f>IFERROR(__xludf.DUMMYFUNCTION("INDEX( importrange(""https://docs.google.com/spreadsheets/d/1ulhRlvPGI1WUeEVZ8MIP4kdzgi_Tpp8WaPpDZVXzD7o/edit#gid=0"",""$B$1:$CC$500""),MATCH(J$16,importrange(""https://docs.google.com/spreadsheets/d/1ulhRlvPGI1WUeEVZ8MIP4kdzgi_Tpp8WaPpDZVXzD7o/edit#gid=0"&amp;""",""$B$1:$B$500""),0),MATCH($B4,importrange(""https://docs.google.com/spreadsheets/d/1ulhRlvPGI1WUeEVZ8MIP4kdzgi_Tpp8WaPpDZVXzD7o/edit#gid=0"",""$B$1:$CC$1""), 0))/1000"),25787.044)</f>
        <v>25787.044</v>
      </c>
      <c r="K4" s="178">
        <f>IFERROR(__xludf.DUMMYFUNCTION("INDEX( importrange(""https://docs.google.com/spreadsheets/d/1ulhRlvPGI1WUeEVZ8MIP4kdzgi_Tpp8WaPpDZVXzD7o/edit#gid=0"",""$B$1:$CC$500""),MATCH(K$16,importrange(""https://docs.google.com/spreadsheets/d/1ulhRlvPGI1WUeEVZ8MIP4kdzgi_Tpp8WaPpDZVXzD7o/edit#gid=0"&amp;""",""$B$1:$B$500""),0),MATCH($B4,importrange(""https://docs.google.com/spreadsheets/d/1ulhRlvPGI1WUeEVZ8MIP4kdzgi_Tpp8WaPpDZVXzD7o/edit#gid=0"",""$B$1:$CC$1""), 0))/1000"),28982.723)</f>
        <v>28982.723</v>
      </c>
      <c r="L4" s="178">
        <f>IFERROR(__xludf.DUMMYFUNCTION("INDEX( importrange(""https://docs.google.com/spreadsheets/d/1ulhRlvPGI1WUeEVZ8MIP4kdzgi_Tpp8WaPpDZVXzD7o/edit#gid=0"",""$B$1:$CC$500""),MATCH(L$16,importrange(""https://docs.google.com/spreadsheets/d/1ulhRlvPGI1WUeEVZ8MIP4kdzgi_Tpp8WaPpDZVXzD7o/edit#gid=0"&amp;""",""$B$1:$B$500""),0),MATCH($B4,importrange(""https://docs.google.com/spreadsheets/d/1ulhRlvPGI1WUeEVZ8MIP4kdzgi_Tpp8WaPpDZVXzD7o/edit#gid=0"",""$B$1:$CC$1""), 0))/1000"),30443.858)</f>
        <v>30443.858</v>
      </c>
      <c r="M4" s="178">
        <f>IFERROR(__xludf.DUMMYFUNCTION("INDEX( importrange(""https://docs.google.com/spreadsheets/d/1ulhRlvPGI1WUeEVZ8MIP4kdzgi_Tpp8WaPpDZVXzD7o/edit#gid=0"",""$B$1:$CC$500""),MATCH(M$16,importrange(""https://docs.google.com/spreadsheets/d/1ulhRlvPGI1WUeEVZ8MIP4kdzgi_Tpp8WaPpDZVXzD7o/edit#gid=0"&amp;""",""$B$1:$B$500""),0),MATCH($B4,importrange(""https://docs.google.com/spreadsheets/d/1ulhRlvPGI1WUeEVZ8MIP4kdzgi_Tpp8WaPpDZVXzD7o/edit#gid=0"",""$B$1:$CC$1""), 0))/1000"),31499.24)</f>
        <v>31499.24</v>
      </c>
      <c r="N4" s="179">
        <f t="shared" ref="N4:O4" si="1">L4/K4-1</f>
        <v>0.05041400009</v>
      </c>
      <c r="O4" s="179">
        <f t="shared" si="1"/>
        <v>0.03466649989</v>
      </c>
    </row>
    <row r="5" ht="25.5" customHeight="1">
      <c r="B5" s="180" t="s">
        <v>70</v>
      </c>
      <c r="C5" s="181">
        <v>1755.0</v>
      </c>
      <c r="D5" s="181">
        <v>1161.0</v>
      </c>
      <c r="E5" s="181">
        <v>1479.0</v>
      </c>
      <c r="F5" s="181">
        <v>1321.0</v>
      </c>
      <c r="G5" s="181">
        <v>1603.0</v>
      </c>
      <c r="H5" s="182">
        <f>IFERROR(__xludf.DUMMYFUNCTION("INDEX( importrange(""https://docs.google.com/spreadsheets/d/1ulhRlvPGI1WUeEVZ8MIP4kdzgi_Tpp8WaPpDZVXzD7o/edit#gid=0"",""$B$1:$CC$500""),MATCH(H$16,importrange(""https://docs.google.com/spreadsheets/d/1ulhRlvPGI1WUeEVZ8MIP4kdzgi_Tpp8WaPpDZVXzD7o/edit#gid=0"&amp;""",""$B$1:$B$500""),0),MATCH($B5,importrange(""https://docs.google.com/spreadsheets/d/1ulhRlvPGI1WUeEVZ8MIP4kdzgi_Tpp8WaPpDZVXzD7o/edit#gid=0"",""$B$1:$CC$1""), 0))/1000"),1841.833)</f>
        <v>1841.833</v>
      </c>
      <c r="I5" s="182">
        <f>IFERROR(__xludf.DUMMYFUNCTION("INDEX( importrange(""https://docs.google.com/spreadsheets/d/1ulhRlvPGI1WUeEVZ8MIP4kdzgi_Tpp8WaPpDZVXzD7o/edit#gid=0"",""$B$1:$CC$500""),MATCH(I$16,importrange(""https://docs.google.com/spreadsheets/d/1ulhRlvPGI1WUeEVZ8MIP4kdzgi_Tpp8WaPpDZVXzD7o/edit#gid=0"&amp;""",""$B$1:$B$500""),0),MATCH($B5,importrange(""https://docs.google.com/spreadsheets/d/1ulhRlvPGI1WUeEVZ8MIP4kdzgi_Tpp8WaPpDZVXzD7o/edit#gid=0"",""$B$1:$CC$1""), 0))/1000"),1956.183)</f>
        <v>1956.183</v>
      </c>
      <c r="J5" s="182">
        <f>IFERROR(__xludf.DUMMYFUNCTION("INDEX( importrange(""https://docs.google.com/spreadsheets/d/1ulhRlvPGI1WUeEVZ8MIP4kdzgi_Tpp8WaPpDZVXzD7o/edit#gid=0"",""$B$1:$CC$500""),MATCH(J$16,importrange(""https://docs.google.com/spreadsheets/d/1ulhRlvPGI1WUeEVZ8MIP4kdzgi_Tpp8WaPpDZVXzD7o/edit#gid=0"&amp;""",""$B$1:$B$500""),0),MATCH($B5,importrange(""https://docs.google.com/spreadsheets/d/1ulhRlvPGI1WUeEVZ8MIP4kdzgi_Tpp8WaPpDZVXzD7o/edit#gid=0"",""$B$1:$CC$1""), 0))/1000"),2777.829)</f>
        <v>2777.829</v>
      </c>
      <c r="K5" s="182">
        <f>IFERROR(__xludf.DUMMYFUNCTION("INDEX( importrange(""https://docs.google.com/spreadsheets/d/1ulhRlvPGI1WUeEVZ8MIP4kdzgi_Tpp8WaPpDZVXzD7o/edit#gid=0"",""$B$1:$CC$500""),MATCH(K$16,importrange(""https://docs.google.com/spreadsheets/d/1ulhRlvPGI1WUeEVZ8MIP4kdzgi_Tpp8WaPpDZVXzD7o/edit#gid=0"&amp;""",""$B$1:$B$500""),0),MATCH($B5,importrange(""https://docs.google.com/spreadsheets/d/1ulhRlvPGI1WUeEVZ8MIP4kdzgi_Tpp8WaPpDZVXzD7o/edit#gid=0"",""$B$1:$CC$1""), 0))/1000"),3194.324)</f>
        <v>3194.324</v>
      </c>
      <c r="L5" s="182">
        <f>IFERROR(__xludf.DUMMYFUNCTION("INDEX( importrange(""https://docs.google.com/spreadsheets/d/1ulhRlvPGI1WUeEVZ8MIP4kdzgi_Tpp8WaPpDZVXzD7o/edit#gid=0"",""$B$1:$CC$500""),MATCH(L$16,importrange(""https://docs.google.com/spreadsheets/d/1ulhRlvPGI1WUeEVZ8MIP4kdzgi_Tpp8WaPpDZVXzD7o/edit#gid=0"&amp;""",""$B$1:$B$500""),0),MATCH($B5,importrange(""https://docs.google.com/spreadsheets/d/1ulhRlvPGI1WUeEVZ8MIP4kdzgi_Tpp8WaPpDZVXzD7o/edit#gid=0"",""$B$1:$CC$1""), 0))/1000"),1459.252)</f>
        <v>1459.252</v>
      </c>
      <c r="M5" s="182">
        <f>IFERROR(__xludf.DUMMYFUNCTION("INDEX( importrange(""https://docs.google.com/spreadsheets/d/1ulhRlvPGI1WUeEVZ8MIP4kdzgi_Tpp8WaPpDZVXzD7o/edit#gid=0"",""$B$1:$CC$500""),MATCH(M$16,importrange(""https://docs.google.com/spreadsheets/d/1ulhRlvPGI1WUeEVZ8MIP4kdzgi_Tpp8WaPpDZVXzD7o/edit#gid=0"&amp;""",""$B$1:$B$500""),0),MATCH($B5,importrange(""https://docs.google.com/spreadsheets/d/1ulhRlvPGI1WUeEVZ8MIP4kdzgi_Tpp8WaPpDZVXzD7o/edit#gid=0"",""$B$1:$CC$1""), 0))/1000"),1056.03)</f>
        <v>1056.03</v>
      </c>
      <c r="N5" s="183">
        <f t="shared" ref="N5:O5" si="2">L5/K5-1</f>
        <v>-0.5431734539</v>
      </c>
      <c r="O5" s="183">
        <f t="shared" si="2"/>
        <v>-0.2763210193</v>
      </c>
    </row>
    <row r="6" ht="25.5" customHeight="1">
      <c r="B6" s="177" t="s">
        <v>71</v>
      </c>
      <c r="C6" s="184">
        <v>65012.0</v>
      </c>
      <c r="D6" s="184">
        <v>66456.0</v>
      </c>
      <c r="E6" s="184">
        <v>68103.0</v>
      </c>
      <c r="F6" s="184">
        <v>70396.0</v>
      </c>
      <c r="G6" s="184">
        <v>73867.0</v>
      </c>
      <c r="H6" s="184">
        <f t="shared" ref="H6:M6" si="3">SUM(H7:H8)</f>
        <v>76535</v>
      </c>
      <c r="I6" s="184">
        <f t="shared" si="3"/>
        <v>79073</v>
      </c>
      <c r="J6" s="184">
        <f t="shared" si="3"/>
        <v>82192</v>
      </c>
      <c r="K6" s="184">
        <f t="shared" si="3"/>
        <v>83183</v>
      </c>
      <c r="L6" s="184">
        <f t="shared" si="3"/>
        <v>83894</v>
      </c>
      <c r="M6" s="184">
        <f t="shared" si="3"/>
        <v>82937</v>
      </c>
      <c r="N6" s="179">
        <f t="shared" ref="N6:O6" si="4">L6/K6-1</f>
        <v>0.008547419545</v>
      </c>
      <c r="O6" s="179">
        <f t="shared" si="4"/>
        <v>-0.01140725201</v>
      </c>
    </row>
    <row r="7" ht="25.5" customHeight="1">
      <c r="B7" s="180" t="s">
        <v>16</v>
      </c>
      <c r="C7" s="185">
        <v>55847.0</v>
      </c>
      <c r="D7" s="185">
        <v>56280.0</v>
      </c>
      <c r="E7" s="185">
        <v>56694.0</v>
      </c>
      <c r="F7" s="185">
        <v>57433.0</v>
      </c>
      <c r="G7" s="185">
        <v>59720.0</v>
      </c>
      <c r="H7" s="185">
        <f>IFERROR(__xludf.DUMMYFUNCTION("INDEX( importrange(""https://docs.google.com/spreadsheets/d/1ulhRlvPGI1WUeEVZ8MIP4kdzgi_Tpp8WaPpDZVXzD7o/edit#gid=0"",""$B$1:$CC$500""),MATCH(H$16,importrange(""https://docs.google.com/spreadsheets/d/1ulhRlvPGI1WUeEVZ8MIP4kdzgi_Tpp8WaPpDZVXzD7o/edit#gid=0"&amp;""",""$B$1:$B$500""),0),MATCH($B7,importrange(""https://docs.google.com/spreadsheets/d/1ulhRlvPGI1WUeEVZ8MIP4kdzgi_Tpp8WaPpDZVXzD7o/edit#gid=0"",""$B$1:$CC$1""), 0))"),61387.0)</f>
        <v>61387</v>
      </c>
      <c r="I7" s="185">
        <f>IFERROR(__xludf.DUMMYFUNCTION("INDEX( importrange(""https://docs.google.com/spreadsheets/d/1ulhRlvPGI1WUeEVZ8MIP4kdzgi_Tpp8WaPpDZVXzD7o/edit#gid=0"",""$B$1:$CC$500""),MATCH(I$16,importrange(""https://docs.google.com/spreadsheets/d/1ulhRlvPGI1WUeEVZ8MIP4kdzgi_Tpp8WaPpDZVXzD7o/edit#gid=0"&amp;""",""$B$1:$B$500""),0),MATCH($B7,importrange(""https://docs.google.com/spreadsheets/d/1ulhRlvPGI1WUeEVZ8MIP4kdzgi_Tpp8WaPpDZVXzD7o/edit#gid=0"",""$B$1:$CC$1""), 0))"),63063.0)</f>
        <v>63063</v>
      </c>
      <c r="J7" s="185">
        <f>IFERROR(__xludf.DUMMYFUNCTION("INDEX( importrange(""https://docs.google.com/spreadsheets/d/1ulhRlvPGI1WUeEVZ8MIP4kdzgi_Tpp8WaPpDZVXzD7o/edit#gid=0"",""$B$1:$CC$500""),MATCH(J$16,importrange(""https://docs.google.com/spreadsheets/d/1ulhRlvPGI1WUeEVZ8MIP4kdzgi_Tpp8WaPpDZVXzD7o/edit#gid=0"&amp;""",""$B$1:$B$500""),0),MATCH($B7,importrange(""https://docs.google.com/spreadsheets/d/1ulhRlvPGI1WUeEVZ8MIP4kdzgi_Tpp8WaPpDZVXzD7o/edit#gid=0"",""$B$1:$CC$1""), 0))"),65031.0)</f>
        <v>65031</v>
      </c>
      <c r="K7" s="185">
        <f>IFERROR(__xludf.DUMMYFUNCTION("INDEX( importrange(""https://docs.google.com/spreadsheets/d/1ulhRlvPGI1WUeEVZ8MIP4kdzgi_Tpp8WaPpDZVXzD7o/edit#gid=0"",""$B$1:$CC$500""),MATCH(K$16,importrange(""https://docs.google.com/spreadsheets/d/1ulhRlvPGI1WUeEVZ8MIP4kdzgi_Tpp8WaPpDZVXzD7o/edit#gid=0"&amp;""",""$B$1:$B$500""),0),MATCH($B7,importrange(""https://docs.google.com/spreadsheets/d/1ulhRlvPGI1WUeEVZ8MIP4kdzgi_Tpp8WaPpDZVXzD7o/edit#gid=0"",""$B$1:$CC$1""), 0))"),65522.0)</f>
        <v>65522</v>
      </c>
      <c r="L7" s="185">
        <f>IFERROR(__xludf.DUMMYFUNCTION("INDEX( importrange(""https://docs.google.com/spreadsheets/d/1ulhRlvPGI1WUeEVZ8MIP4kdzgi_Tpp8WaPpDZVXzD7o/edit#gid=0"",""$B$1:$CC$500""),MATCH(L$16,importrange(""https://docs.google.com/spreadsheets/d/1ulhRlvPGI1WUeEVZ8MIP4kdzgi_Tpp8WaPpDZVXzD7o/edit#gid=0"&amp;""",""$B$1:$B$500""),0),MATCH($B7,importrange(""https://docs.google.com/spreadsheets/d/1ulhRlvPGI1WUeEVZ8MIP4kdzgi_Tpp8WaPpDZVXzD7o/edit#gid=0"",""$B$1:$CC$1""), 0))"),65152.0)</f>
        <v>65152</v>
      </c>
      <c r="M7" s="185">
        <f>IFERROR(__xludf.DUMMYFUNCTION("INDEX( importrange(""https://docs.google.com/spreadsheets/d/1ulhRlvPGI1WUeEVZ8MIP4kdzgi_Tpp8WaPpDZVXzD7o/edit#gid=0"",""$B$1:$CC$500""),MATCH(M$16,importrange(""https://docs.google.com/spreadsheets/d/1ulhRlvPGI1WUeEVZ8MIP4kdzgi_Tpp8WaPpDZVXzD7o/edit#gid=0"&amp;""",""$B$1:$B$500""),0),MATCH($B7,importrange(""https://docs.google.com/spreadsheets/d/1ulhRlvPGI1WUeEVZ8MIP4kdzgi_Tpp8WaPpDZVXzD7o/edit#gid=0"",""$B$1:$CC$1""), 0))"),63160.0)</f>
        <v>63160</v>
      </c>
      <c r="N7" s="183">
        <f t="shared" ref="N7:O7" si="5">L7/K7-1</f>
        <v>-0.005646958274</v>
      </c>
      <c r="O7" s="183">
        <f t="shared" si="5"/>
        <v>-0.03057465619</v>
      </c>
    </row>
    <row r="8" ht="25.5" customHeight="1">
      <c r="B8" s="177" t="s">
        <v>18</v>
      </c>
      <c r="C8" s="184">
        <v>9165.0</v>
      </c>
      <c r="D8" s="184">
        <v>10176.0</v>
      </c>
      <c r="E8" s="184">
        <v>11409.0</v>
      </c>
      <c r="F8" s="184">
        <v>12963.0</v>
      </c>
      <c r="G8" s="184">
        <v>14147.0</v>
      </c>
      <c r="H8" s="184">
        <f>IFERROR(__xludf.DUMMYFUNCTION("INDEX( importrange(""https://docs.google.com/spreadsheets/d/1ulhRlvPGI1WUeEVZ8MIP4kdzgi_Tpp8WaPpDZVXzD7o/edit#gid=0"",""$B$1:$CC$500""),MATCH(H$16,importrange(""https://docs.google.com/spreadsheets/d/1ulhRlvPGI1WUeEVZ8MIP4kdzgi_Tpp8WaPpDZVXzD7o/edit#gid=0"&amp;""",""$B$1:$B$500""),0),MATCH($B8,importrange(""https://docs.google.com/spreadsheets/d/1ulhRlvPGI1WUeEVZ8MIP4kdzgi_Tpp8WaPpDZVXzD7o/edit#gid=0"",""$B$1:$CC$1""), 0))"),15148.0)</f>
        <v>15148</v>
      </c>
      <c r="I8" s="184">
        <f>IFERROR(__xludf.DUMMYFUNCTION("INDEX( importrange(""https://docs.google.com/spreadsheets/d/1ulhRlvPGI1WUeEVZ8MIP4kdzgi_Tpp8WaPpDZVXzD7o/edit#gid=0"",""$B$1:$CC$500""),MATCH(I$16,importrange(""https://docs.google.com/spreadsheets/d/1ulhRlvPGI1WUeEVZ8MIP4kdzgi_Tpp8WaPpDZVXzD7o/edit#gid=0"&amp;""",""$B$1:$B$500""),0),MATCH($B8,importrange(""https://docs.google.com/spreadsheets/d/1ulhRlvPGI1WUeEVZ8MIP4kdzgi_Tpp8WaPpDZVXzD7o/edit#gid=0"",""$B$1:$CC$1""), 0))"),16010.0)</f>
        <v>16010</v>
      </c>
      <c r="J8" s="184">
        <f>IFERROR(__xludf.DUMMYFUNCTION("INDEX( importrange(""https://docs.google.com/spreadsheets/d/1ulhRlvPGI1WUeEVZ8MIP4kdzgi_Tpp8WaPpDZVXzD7o/edit#gid=0"",""$B$1:$CC$500""),MATCH(J$16,importrange(""https://docs.google.com/spreadsheets/d/1ulhRlvPGI1WUeEVZ8MIP4kdzgi_Tpp8WaPpDZVXzD7o/edit#gid=0"&amp;""",""$B$1:$B$500""),0),MATCH($B8,importrange(""https://docs.google.com/spreadsheets/d/1ulhRlvPGI1WUeEVZ8MIP4kdzgi_Tpp8WaPpDZVXzD7o/edit#gid=0"",""$B$1:$CC$1""), 0))"),17161.0)</f>
        <v>17161</v>
      </c>
      <c r="K8" s="184">
        <f>IFERROR(__xludf.DUMMYFUNCTION("INDEX( importrange(""https://docs.google.com/spreadsheets/d/1ulhRlvPGI1WUeEVZ8MIP4kdzgi_Tpp8WaPpDZVXzD7o/edit#gid=0"",""$B$1:$CC$500""),MATCH(K$16,importrange(""https://docs.google.com/spreadsheets/d/1ulhRlvPGI1WUeEVZ8MIP4kdzgi_Tpp8WaPpDZVXzD7o/edit#gid=0"&amp;""",""$B$1:$B$500""),0),MATCH($B8,importrange(""https://docs.google.com/spreadsheets/d/1ulhRlvPGI1WUeEVZ8MIP4kdzgi_Tpp8WaPpDZVXzD7o/edit#gid=0"",""$B$1:$CC$1""), 0))"),17661.0)</f>
        <v>17661</v>
      </c>
      <c r="L8" s="184">
        <f>IFERROR(__xludf.DUMMYFUNCTION("INDEX( importrange(""https://docs.google.com/spreadsheets/d/1ulhRlvPGI1WUeEVZ8MIP4kdzgi_Tpp8WaPpDZVXzD7o/edit#gid=0"",""$B$1:$CC$500""),MATCH(L$16,importrange(""https://docs.google.com/spreadsheets/d/1ulhRlvPGI1WUeEVZ8MIP4kdzgi_Tpp8WaPpDZVXzD7o/edit#gid=0"&amp;""",""$B$1:$B$500""),0),MATCH($B8,importrange(""https://docs.google.com/spreadsheets/d/1ulhRlvPGI1WUeEVZ8MIP4kdzgi_Tpp8WaPpDZVXzD7o/edit#gid=0"",""$B$1:$CC$1""), 0))"),18742.0)</f>
        <v>18742</v>
      </c>
      <c r="M8" s="184">
        <f>IFERROR(__xludf.DUMMYFUNCTION("INDEX( importrange(""https://docs.google.com/spreadsheets/d/1ulhRlvPGI1WUeEVZ8MIP4kdzgi_Tpp8WaPpDZVXzD7o/edit#gid=0"",""$B$1:$CC$500""),MATCH(M$16,importrange(""https://docs.google.com/spreadsheets/d/1ulhRlvPGI1WUeEVZ8MIP4kdzgi_Tpp8WaPpDZVXzD7o/edit#gid=0"&amp;""",""$B$1:$B$500""),0),MATCH($B8,importrange(""https://docs.google.com/spreadsheets/d/1ulhRlvPGI1WUeEVZ8MIP4kdzgi_Tpp8WaPpDZVXzD7o/edit#gid=0"",""$B$1:$CC$1""), 0))"),19777.0)</f>
        <v>19777</v>
      </c>
      <c r="N8" s="179">
        <f t="shared" ref="N8:O8" si="6">L8/K8-1</f>
        <v>0.0612083121</v>
      </c>
      <c r="O8" s="179">
        <f t="shared" si="6"/>
        <v>0.05522356205</v>
      </c>
    </row>
    <row r="9" ht="25.5" customHeight="1">
      <c r="B9" s="180" t="s">
        <v>22</v>
      </c>
      <c r="C9" s="185">
        <v>26841.0</v>
      </c>
      <c r="D9" s="185">
        <v>31199.0</v>
      </c>
      <c r="E9" s="185">
        <v>39354.0</v>
      </c>
      <c r="F9" s="185">
        <v>39194.0</v>
      </c>
      <c r="G9" s="185">
        <v>43167.0</v>
      </c>
      <c r="H9" s="185">
        <f>IFERROR(__xludf.DUMMYFUNCTION("INDEX( importrange(""https://docs.google.com/spreadsheets/d/1ulhRlvPGI1WUeEVZ8MIP4kdzgi_Tpp8WaPpDZVXzD7o/edit#gid=0"",""$B$1:$CC$500""),MATCH(H$16,importrange(""https://docs.google.com/spreadsheets/d/1ulhRlvPGI1WUeEVZ8MIP4kdzgi_Tpp8WaPpDZVXzD7o/edit#gid=0"&amp;""",""$B$1:$B$500""),0),MATCH($B9,importrange(""https://docs.google.com/spreadsheets/d/1ulhRlvPGI1WUeEVZ8MIP4kdzgi_Tpp8WaPpDZVXzD7o/edit#gid=0"",""$B$1:$CC$1""), 0))"),46403.0)</f>
        <v>46403</v>
      </c>
      <c r="I9" s="185">
        <f>IFERROR(__xludf.DUMMYFUNCTION("INDEX( importrange(""https://docs.google.com/spreadsheets/d/1ulhRlvPGI1WUeEVZ8MIP4kdzgi_Tpp8WaPpDZVXzD7o/edit#gid=0"",""$B$1:$CC$500""),MATCH(I$16,importrange(""https://docs.google.com/spreadsheets/d/1ulhRlvPGI1WUeEVZ8MIP4kdzgi_Tpp8WaPpDZVXzD7o/edit#gid=0"&amp;""",""$B$1:$B$500""),0),MATCH($B9,importrange(""https://docs.google.com/spreadsheets/d/1ulhRlvPGI1WUeEVZ8MIP4kdzgi_Tpp8WaPpDZVXzD7o/edit#gid=0"",""$B$1:$CC$1""), 0))"),47586.0)</f>
        <v>47586</v>
      </c>
      <c r="J9" s="185">
        <f>IFERROR(__xludf.DUMMYFUNCTION("INDEX( importrange(""https://docs.google.com/spreadsheets/d/1ulhRlvPGI1WUeEVZ8MIP4kdzgi_Tpp8WaPpDZVXzD7o/edit#gid=0"",""$B$1:$CC$500""),MATCH(J$16,importrange(""https://docs.google.com/spreadsheets/d/1ulhRlvPGI1WUeEVZ8MIP4kdzgi_Tpp8WaPpDZVXzD7o/edit#gid=0"&amp;""",""$B$1:$B$500""),0),MATCH($B9,importrange(""https://docs.google.com/spreadsheets/d/1ulhRlvPGI1WUeEVZ8MIP4kdzgi_Tpp8WaPpDZVXzD7o/edit#gid=0"",""$B$1:$CC$1""), 0))"),50210.0)</f>
        <v>50210</v>
      </c>
      <c r="K9" s="185">
        <f>IFERROR(__xludf.DUMMYFUNCTION("INDEX( importrange(""https://docs.google.com/spreadsheets/d/1ulhRlvPGI1WUeEVZ8MIP4kdzgi_Tpp8WaPpDZVXzD7o/edit#gid=0"",""$B$1:$CC$500""),MATCH(K$16,importrange(""https://docs.google.com/spreadsheets/d/1ulhRlvPGI1WUeEVZ8MIP4kdzgi_Tpp8WaPpDZVXzD7o/edit#gid=0"&amp;""",""$B$1:$B$500""),0),MATCH($B9,importrange(""https://docs.google.com/spreadsheets/d/1ulhRlvPGI1WUeEVZ8MIP4kdzgi_Tpp8WaPpDZVXzD7o/edit#gid=0"",""$B$1:$CC$1""), 0))"),32638.0)</f>
        <v>32638</v>
      </c>
      <c r="L9" s="185">
        <f>IFERROR(__xludf.DUMMYFUNCTION("INDEX( importrange(""https://docs.google.com/spreadsheets/d/1ulhRlvPGI1WUeEVZ8MIP4kdzgi_Tpp8WaPpDZVXzD7o/edit#gid=0"",""$B$1:$CC$500""),MATCH(L$16,importrange(""https://docs.google.com/spreadsheets/d/1ulhRlvPGI1WUeEVZ8MIP4kdzgi_Tpp8WaPpDZVXzD7o/edit#gid=0"&amp;""",""$B$1:$B$500""),0),MATCH($B9,importrange(""https://docs.google.com/spreadsheets/d/1ulhRlvPGI1WUeEVZ8MIP4kdzgi_Tpp8WaPpDZVXzD7o/edit#gid=0"",""$B$1:$CC$1""), 0))"),42133.0)</f>
        <v>42133</v>
      </c>
      <c r="M9" s="185">
        <f>IFERROR(__xludf.DUMMYFUNCTION("INDEX( importrange(""https://docs.google.com/spreadsheets/d/1ulhRlvPGI1WUeEVZ8MIP4kdzgi_Tpp8WaPpDZVXzD7o/edit#gid=0"",""$B$1:$CC$500""),MATCH(M$16,importrange(""https://docs.google.com/spreadsheets/d/1ulhRlvPGI1WUeEVZ8MIP4kdzgi_Tpp8WaPpDZVXzD7o/edit#gid=0"&amp;""",""$B$1:$B$500""),0),MATCH($B9,importrange(""https://docs.google.com/spreadsheets/d/1ulhRlvPGI1WUeEVZ8MIP4kdzgi_Tpp8WaPpDZVXzD7o/edit#gid=0"",""$B$1:$CC$1""), 0))"),47156.0)</f>
        <v>47156</v>
      </c>
      <c r="N9" s="183">
        <f t="shared" ref="N9:O9" si="7">L9/K9-1</f>
        <v>0.2909185612</v>
      </c>
      <c r="O9" s="183">
        <f t="shared" si="7"/>
        <v>0.1192177153</v>
      </c>
    </row>
    <row r="10" ht="25.5" customHeight="1">
      <c r="B10" s="177" t="s">
        <v>24</v>
      </c>
      <c r="C10" s="178">
        <v>1862.0</v>
      </c>
      <c r="D10" s="178">
        <v>2001.0</v>
      </c>
      <c r="E10" s="178">
        <v>3034.0</v>
      </c>
      <c r="F10" s="178">
        <v>2906.0</v>
      </c>
      <c r="G10" s="178">
        <v>3074.0</v>
      </c>
      <c r="H10" s="178">
        <f>IFERROR(__xludf.DUMMYFUNCTION("INDEX( importrange(""https://docs.google.com/spreadsheets/d/1ulhRlvPGI1WUeEVZ8MIP4kdzgi_Tpp8WaPpDZVXzD7o/edit#gid=0"",""$B$1:$CC$500""),MATCH(H$16,importrange(""https://docs.google.com/spreadsheets/d/1ulhRlvPGI1WUeEVZ8MIP4kdzgi_Tpp8WaPpDZVXzD7o/edit#gid=0"&amp;""",""$B$1:$B$500""),0),MATCH($B10,importrange(""https://docs.google.com/spreadsheets/d/1ulhRlvPGI1WUeEVZ8MIP4kdzgi_Tpp8WaPpDZVXzD7o/edit#gid=0"",""$B$1:$CC$1""), 0))/1000"),3265.295)</f>
        <v>3265.295</v>
      </c>
      <c r="I10" s="178">
        <f>IFERROR(__xludf.DUMMYFUNCTION("INDEX( importrange(""https://docs.google.com/spreadsheets/d/1ulhRlvPGI1WUeEVZ8MIP4kdzgi_Tpp8WaPpDZVXzD7o/edit#gid=0"",""$B$1:$CC$500""),MATCH(I$16,importrange(""https://docs.google.com/spreadsheets/d/1ulhRlvPGI1WUeEVZ8MIP4kdzgi_Tpp8WaPpDZVXzD7o/edit#gid=0"&amp;""",""$B$1:$B$500""),0),MATCH($B10,importrange(""https://docs.google.com/spreadsheets/d/1ulhRlvPGI1WUeEVZ8MIP4kdzgi_Tpp8WaPpDZVXzD7o/edit#gid=0"",""$B$1:$CC$1""), 0))/1000"),3301.929)</f>
        <v>3301.929</v>
      </c>
      <c r="J10" s="178">
        <f>IFERROR(__xludf.DUMMYFUNCTION("INDEX( importrange(""https://docs.google.com/spreadsheets/d/1ulhRlvPGI1WUeEVZ8MIP4kdzgi_Tpp8WaPpDZVXzD7o/edit#gid=0"",""$B$1:$CC$500""),MATCH(J$16,importrange(""https://docs.google.com/spreadsheets/d/1ulhRlvPGI1WUeEVZ8MIP4kdzgi_Tpp8WaPpDZVXzD7o/edit#gid=0"&amp;""",""$B$1:$B$500""),0),MATCH($B10,importrange(""https://docs.google.com/spreadsheets/d/1ulhRlvPGI1WUeEVZ8MIP4kdzgi_Tpp8WaPpDZVXzD7o/edit#gid=0"",""$B$1:$CC$1""), 0))/1000"),3364.139)</f>
        <v>3364.139</v>
      </c>
      <c r="K10" s="178">
        <f>IFERROR(__xludf.DUMMYFUNCTION("INDEX( importrange(""https://docs.google.com/spreadsheets/d/1ulhRlvPGI1WUeEVZ8MIP4kdzgi_Tpp8WaPpDZVXzD7o/edit#gid=0"",""$B$1:$CC$500""),MATCH(K$16,importrange(""https://docs.google.com/spreadsheets/d/1ulhRlvPGI1WUeEVZ8MIP4kdzgi_Tpp8WaPpDZVXzD7o/edit#gid=0"&amp;""",""$B$1:$B$500""),0),MATCH($B10,importrange(""https://docs.google.com/spreadsheets/d/1ulhRlvPGI1WUeEVZ8MIP4kdzgi_Tpp8WaPpDZVXzD7o/edit#gid=0"",""$B$1:$CC$1""), 0))/1000"),2471.284)</f>
        <v>2471.284</v>
      </c>
      <c r="L10" s="178">
        <f>IFERROR(__xludf.DUMMYFUNCTION("INDEX( importrange(""https://docs.google.com/spreadsheets/d/1ulhRlvPGI1WUeEVZ8MIP4kdzgi_Tpp8WaPpDZVXzD7o/edit#gid=0"",""$B$1:$CC$500""),MATCH(L$16,importrange(""https://docs.google.com/spreadsheets/d/1ulhRlvPGI1WUeEVZ8MIP4kdzgi_Tpp8WaPpDZVXzD7o/edit#gid=0"&amp;""",""$B$1:$B$500""),0),MATCH($B10,importrange(""https://docs.google.com/spreadsheets/d/1ulhRlvPGI1WUeEVZ8MIP4kdzgi_Tpp8WaPpDZVXzD7o/edit#gid=0"",""$B$1:$CC$1""), 0))/1000"),3097.09602)</f>
        <v>3097.09602</v>
      </c>
      <c r="M10" s="178">
        <f>IFERROR(__xludf.DUMMYFUNCTION("INDEX( importrange(""https://docs.google.com/spreadsheets/d/1ulhRlvPGI1WUeEVZ8MIP4kdzgi_Tpp8WaPpDZVXzD7o/edit#gid=0"",""$B$1:$CC$500""),MATCH(M$16,importrange(""https://docs.google.com/spreadsheets/d/1ulhRlvPGI1WUeEVZ8MIP4kdzgi_Tpp8WaPpDZVXzD7o/edit#gid=0"&amp;""",""$B$1:$B$500""),0),MATCH($B10,importrange(""https://docs.google.com/spreadsheets/d/1ulhRlvPGI1WUeEVZ8MIP4kdzgi_Tpp8WaPpDZVXzD7o/edit#gid=0"",""$B$1:$CC$1""), 0))/1000"),3507.87973)</f>
        <v>3507.87973</v>
      </c>
      <c r="N10" s="179">
        <f t="shared" ref="N10:O10" si="8">L10/K10-1</f>
        <v>0.2532335498</v>
      </c>
      <c r="O10" s="179">
        <f t="shared" si="8"/>
        <v>0.1326351225</v>
      </c>
    </row>
    <row r="11" ht="25.5" customHeight="1">
      <c r="B11" s="180" t="s">
        <v>10</v>
      </c>
      <c r="C11" s="181">
        <v>7230.0</v>
      </c>
      <c r="D11" s="181">
        <v>8160.0</v>
      </c>
      <c r="E11" s="181">
        <v>8806.0</v>
      </c>
      <c r="F11" s="181">
        <v>9488.0</v>
      </c>
      <c r="G11" s="181">
        <v>10672.0</v>
      </c>
      <c r="H11" s="182">
        <f>IFERROR(__xludf.DUMMYFUNCTION("INDEX( importrange(""https://docs.google.com/spreadsheets/d/1ulhRlvPGI1WUeEVZ8MIP4kdzgi_Tpp8WaPpDZVXzD7o/edit#gid=0"",""$B$1:$CC$500""),MATCH(H$16,importrange(""https://docs.google.com/spreadsheets/d/1ulhRlvPGI1WUeEVZ8MIP4kdzgi_Tpp8WaPpDZVXzD7o/edit#gid=0"&amp;""",""$B$1:$B$500""),0),MATCH($B11,importrange(""https://docs.google.com/spreadsheets/d/1ulhRlvPGI1WUeEVZ8MIP4kdzgi_Tpp8WaPpDZVXzD7o/edit#gid=0"",""$B$1:$CC$1""), 0))/1000"),12525.126)</f>
        <v>12525.126</v>
      </c>
      <c r="I11" s="182">
        <f>IFERROR(__xludf.DUMMYFUNCTION("INDEX( importrange(""https://docs.google.com/spreadsheets/d/1ulhRlvPGI1WUeEVZ8MIP4kdzgi_Tpp8WaPpDZVXzD7o/edit#gid=0"",""$B$1:$CC$500""),MATCH(I$16,importrange(""https://docs.google.com/spreadsheets/d/1ulhRlvPGI1WUeEVZ8MIP4kdzgi_Tpp8WaPpDZVXzD7o/edit#gid=0"&amp;""",""$B$1:$B$500""),0),MATCH($B11,importrange(""https://docs.google.com/spreadsheets/d/1ulhRlvPGI1WUeEVZ8MIP4kdzgi_Tpp8WaPpDZVXzD7o/edit#gid=0"",""$B$1:$CC$1""), 0))/1000"),14080.642)</f>
        <v>14080.642</v>
      </c>
      <c r="J11" s="182">
        <f>IFERROR(__xludf.DUMMYFUNCTION("INDEX( importrange(""https://docs.google.com/spreadsheets/d/1ulhRlvPGI1WUeEVZ8MIP4kdzgi_Tpp8WaPpDZVXzD7o/edit#gid=0"",""$B$1:$CC$500""),MATCH(J$16,importrange(""https://docs.google.com/spreadsheets/d/1ulhRlvPGI1WUeEVZ8MIP4kdzgi_Tpp8WaPpDZVXzD7o/edit#gid=0"&amp;""",""$B$1:$B$500""),0),MATCH($B11,importrange(""https://docs.google.com/spreadsheets/d/1ulhRlvPGI1WUeEVZ8MIP4kdzgi_Tpp8WaPpDZVXzD7o/edit#gid=0"",""$B$1:$CC$1""), 0))/1000"),16263.542)</f>
        <v>16263.542</v>
      </c>
      <c r="K11" s="182">
        <f>IFERROR(__xludf.DUMMYFUNCTION("INDEX( importrange(""https://docs.google.com/spreadsheets/d/1ulhRlvPGI1WUeEVZ8MIP4kdzgi_Tpp8WaPpDZVXzD7o/edit#gid=0"",""$B$1:$CC$500""),MATCH(K$16,importrange(""https://docs.google.com/spreadsheets/d/1ulhRlvPGI1WUeEVZ8MIP4kdzgi_Tpp8WaPpDZVXzD7o/edit#gid=0"&amp;""",""$B$1:$B$500""),0),MATCH($B11,importrange(""https://docs.google.com/spreadsheets/d/1ulhRlvPGI1WUeEVZ8MIP4kdzgi_Tpp8WaPpDZVXzD7o/edit#gid=0"",""$B$1:$CC$1""), 0))/1000"),19359.859)</f>
        <v>19359.859</v>
      </c>
      <c r="L11" s="182">
        <f>IFERROR(__xludf.DUMMYFUNCTION("INDEX( importrange(""https://docs.google.com/spreadsheets/d/1ulhRlvPGI1WUeEVZ8MIP4kdzgi_Tpp8WaPpDZVXzD7o/edit#gid=0"",""$B$1:$CC$500""),MATCH(L$16,importrange(""https://docs.google.com/spreadsheets/d/1ulhRlvPGI1WUeEVZ8MIP4kdzgi_Tpp8WaPpDZVXzD7o/edit#gid=0"&amp;""",""$B$1:$B$500""),0),MATCH($B11,importrange(""https://docs.google.com/spreadsheets/d/1ulhRlvPGI1WUeEVZ8MIP4kdzgi_Tpp8WaPpDZVXzD7o/edit#gid=0"",""$B$1:$CC$1""), 0))/1000"),21471.43798629)</f>
        <v>21471.43799</v>
      </c>
      <c r="M11" s="182">
        <f>IFERROR(__xludf.DUMMYFUNCTION("INDEX( importrange(""https://docs.google.com/spreadsheets/d/1ulhRlvPGI1WUeEVZ8MIP4kdzgi_Tpp8WaPpDZVXzD7o/edit#gid=0"",""$B$1:$CC$500""),MATCH(M$16,importrange(""https://docs.google.com/spreadsheets/d/1ulhRlvPGI1WUeEVZ8MIP4kdzgi_Tpp8WaPpDZVXzD7o/edit#gid=0"&amp;""",""$B$1:$B$500""),0),MATCH($B11,importrange(""https://docs.google.com/spreadsheets/d/1ulhRlvPGI1WUeEVZ8MIP4kdzgi_Tpp8WaPpDZVXzD7o/edit#gid=0"",""$B$1:$CC$1""), 0))/1000"),23345.09286667)</f>
        <v>23345.09287</v>
      </c>
      <c r="N11" s="183">
        <f t="shared" ref="N11:O11" si="9">L11/K11-1</f>
        <v>0.1090699569</v>
      </c>
      <c r="O11" s="183">
        <f t="shared" si="9"/>
        <v>0.08726266408</v>
      </c>
    </row>
    <row r="12" ht="25.5" customHeight="1">
      <c r="B12" s="177" t="s">
        <v>46</v>
      </c>
      <c r="C12" s="178">
        <v>70.0</v>
      </c>
      <c r="D12" s="178">
        <v>168.0</v>
      </c>
      <c r="E12" s="178">
        <v>86.0</v>
      </c>
      <c r="F12" s="178">
        <v>113.0</v>
      </c>
      <c r="G12" s="178">
        <v>116.0</v>
      </c>
      <c r="H12" s="178">
        <f>IFERROR(__xludf.DUMMYFUNCTION("INDEX( importrange(""https://docs.google.com/spreadsheets/d/1ulhRlvPGI1WUeEVZ8MIP4kdzgi_Tpp8WaPpDZVXzD7o/edit#gid=0"",""$B$1:$CC$500""),MATCH(H$16,importrange(""https://docs.google.com/spreadsheets/d/1ulhRlvPGI1WUeEVZ8MIP4kdzgi_Tpp8WaPpDZVXzD7o/edit#gid=0"&amp;""",""$B$1:$B$500""),0),MATCH($B12,importrange(""https://docs.google.com/spreadsheets/d/1ulhRlvPGI1WUeEVZ8MIP4kdzgi_Tpp8WaPpDZVXzD7o/edit#gid=0"",""$B$1:$CC$1""), 0))/1000"),138.091)</f>
        <v>138.091</v>
      </c>
      <c r="I12" s="178">
        <f>IFERROR(__xludf.DUMMYFUNCTION("INDEX( importrange(""https://docs.google.com/spreadsheets/d/1ulhRlvPGI1WUeEVZ8MIP4kdzgi_Tpp8WaPpDZVXzD7o/edit#gid=0"",""$B$1:$CC$500""),MATCH(I$16,importrange(""https://docs.google.com/spreadsheets/d/1ulhRlvPGI1WUeEVZ8MIP4kdzgi_Tpp8WaPpDZVXzD7o/edit#gid=0"&amp;""",""$B$1:$B$500""),0),MATCH($B12,importrange(""https://docs.google.com/spreadsheets/d/1ulhRlvPGI1WUeEVZ8MIP4kdzgi_Tpp8WaPpDZVXzD7o/edit#gid=0"",""$B$1:$CC$1""), 0))/1000"),193.306)</f>
        <v>193.306</v>
      </c>
      <c r="J12" s="178">
        <f>IFERROR(__xludf.DUMMYFUNCTION("INDEX( importrange(""https://docs.google.com/spreadsheets/d/1ulhRlvPGI1WUeEVZ8MIP4kdzgi_Tpp8WaPpDZVXzD7o/edit#gid=0"",""$B$1:$CC$500""),MATCH(J$16,importrange(""https://docs.google.com/spreadsheets/d/1ulhRlvPGI1WUeEVZ8MIP4kdzgi_Tpp8WaPpDZVXzD7o/edit#gid=0"&amp;""",""$B$1:$B$500""),0),MATCH($B12,importrange(""https://docs.google.com/spreadsheets/d/1ulhRlvPGI1WUeEVZ8MIP4kdzgi_Tpp8WaPpDZVXzD7o/edit#gid=0"",""$B$1:$CC$1""), 0))/1000"),281.686)</f>
        <v>281.686</v>
      </c>
      <c r="K12" s="178">
        <f>IFERROR(__xludf.DUMMYFUNCTION("INDEX( importrange(""https://docs.google.com/spreadsheets/d/1ulhRlvPGI1WUeEVZ8MIP4kdzgi_Tpp8WaPpDZVXzD7o/edit#gid=0"",""$B$1:$CC$500""),MATCH(K$16,importrange(""https://docs.google.com/spreadsheets/d/1ulhRlvPGI1WUeEVZ8MIP4kdzgi_Tpp8WaPpDZVXzD7o/edit#gid=0"&amp;""",""$B$1:$B$500""),0),MATCH($B12,importrange(""https://docs.google.com/spreadsheets/d/1ulhRlvPGI1WUeEVZ8MIP4kdzgi_Tpp8WaPpDZVXzD7o/edit#gid=0"",""$B$1:$CC$1""), 0))/1000"),275.552)</f>
        <v>275.552</v>
      </c>
      <c r="L12" s="178">
        <f>IFERROR(__xludf.DUMMYFUNCTION("INDEX( importrange(""https://docs.google.com/spreadsheets/d/1ulhRlvPGI1WUeEVZ8MIP4kdzgi_Tpp8WaPpDZVXzD7o/edit#gid=0"",""$B$1:$CC$500""),MATCH(L$16,importrange(""https://docs.google.com/spreadsheets/d/1ulhRlvPGI1WUeEVZ8MIP4kdzgi_Tpp8WaPpDZVXzD7o/edit#gid=0"&amp;""",""$B$1:$B$500""),0),MATCH($B12,importrange(""https://docs.google.com/spreadsheets/d/1ulhRlvPGI1WUeEVZ8MIP4kdzgi_Tpp8WaPpDZVXzD7o/edit#gid=0"",""$B$1:$CC$1""), 0))/1000"),304.209)</f>
        <v>304.209</v>
      </c>
      <c r="M12" s="178">
        <f>IFERROR(__xludf.DUMMYFUNCTION("INDEX( importrange(""https://docs.google.com/spreadsheets/d/1ulhRlvPGI1WUeEVZ8MIP4kdzgi_Tpp8WaPpDZVXzD7o/edit#gid=0"",""$B$1:$CC$500""),MATCH(M$16,importrange(""https://docs.google.com/spreadsheets/d/1ulhRlvPGI1WUeEVZ8MIP4kdzgi_Tpp8WaPpDZVXzD7o/edit#gid=0"&amp;""",""$B$1:$B$500""),0),MATCH($B12,importrange(""https://docs.google.com/spreadsheets/d/1ulhRlvPGI1WUeEVZ8MIP4kdzgi_Tpp8WaPpDZVXzD7o/edit#gid=0"",""$B$1:$CC$1""), 0))/1000"),354.722)</f>
        <v>354.722</v>
      </c>
      <c r="N12" s="179">
        <f t="shared" ref="N12:O12" si="10">L12/K12-1</f>
        <v>0.1039985193</v>
      </c>
      <c r="O12" s="179">
        <f t="shared" si="10"/>
        <v>0.1660470269</v>
      </c>
    </row>
    <row r="13" ht="25.5" customHeight="1">
      <c r="B13" s="180" t="s">
        <v>49</v>
      </c>
      <c r="C13" s="181">
        <v>3.0</v>
      </c>
      <c r="D13" s="181">
        <v>26.0</v>
      </c>
      <c r="E13" s="181">
        <v>54.0</v>
      </c>
      <c r="F13" s="181">
        <v>75.0</v>
      </c>
      <c r="G13" s="181">
        <v>97.0</v>
      </c>
      <c r="H13" s="182">
        <f>IFERROR(__xludf.DUMMYFUNCTION("INDEX( importrange(""https://docs.google.com/spreadsheets/d/1ulhRlvPGI1WUeEVZ8MIP4kdzgi_Tpp8WaPpDZVXzD7o/edit#gid=0"",""$B$1:$CC$500""),MATCH(H$16,importrange(""https://docs.google.com/spreadsheets/d/1ulhRlvPGI1WUeEVZ8MIP4kdzgi_Tpp8WaPpDZVXzD7o/edit#gid=0"&amp;""",""$B$1:$B$500""),0),MATCH($B13,importrange(""https://docs.google.com/spreadsheets/d/1ulhRlvPGI1WUeEVZ8MIP4kdzgi_Tpp8WaPpDZVXzD7o/edit#gid=0"",""$B$1:$CC$1""), 0))/1000"),116.14)</f>
        <v>116.14</v>
      </c>
      <c r="I13" s="182">
        <f>IFERROR(__xludf.DUMMYFUNCTION("INDEX( importrange(""https://docs.google.com/spreadsheets/d/1ulhRlvPGI1WUeEVZ8MIP4kdzgi_Tpp8WaPpDZVXzD7o/edit#gid=0"",""$B$1:$CC$500""),MATCH(I$16,importrange(""https://docs.google.com/spreadsheets/d/1ulhRlvPGI1WUeEVZ8MIP4kdzgi_Tpp8WaPpDZVXzD7o/edit#gid=0"&amp;""",""$B$1:$B$500""),0),MATCH($B13,importrange(""https://docs.google.com/spreadsheets/d/1ulhRlvPGI1WUeEVZ8MIP4kdzgi_Tpp8WaPpDZVXzD7o/edit#gid=0"",""$B$1:$CC$1""), 0))/1000"),153.944)</f>
        <v>153.944</v>
      </c>
      <c r="J13" s="182">
        <f>IFERROR(__xludf.DUMMYFUNCTION("INDEX( importrange(""https://docs.google.com/spreadsheets/d/1ulhRlvPGI1WUeEVZ8MIP4kdzgi_Tpp8WaPpDZVXzD7o/edit#gid=0"",""$B$1:$CC$500""),MATCH(J$16,importrange(""https://docs.google.com/spreadsheets/d/1ulhRlvPGI1WUeEVZ8MIP4kdzgi_Tpp8WaPpDZVXzD7o/edit#gid=0"&amp;""",""$B$1:$B$500""),0),MATCH($B13,importrange(""https://docs.google.com/spreadsheets/d/1ulhRlvPGI1WUeEVZ8MIP4kdzgi_Tpp8WaPpDZVXzD7o/edit#gid=0"",""$B$1:$CC$1""), 0))/1000"),256.792)</f>
        <v>256.792</v>
      </c>
      <c r="K13" s="182">
        <f>IFERROR(__xludf.DUMMYFUNCTION("INDEX( importrange(""https://docs.google.com/spreadsheets/d/1ulhRlvPGI1WUeEVZ8MIP4kdzgi_Tpp8WaPpDZVXzD7o/edit#gid=0"",""$B$1:$CC$500""),MATCH(K$16,importrange(""https://docs.google.com/spreadsheets/d/1ulhRlvPGI1WUeEVZ8MIP4kdzgi_Tpp8WaPpDZVXzD7o/edit#gid=0"&amp;""",""$B$1:$B$500""),0),MATCH($B13,importrange(""https://docs.google.com/spreadsheets/d/1ulhRlvPGI1WUeEVZ8MIP4kdzgi_Tpp8WaPpDZVXzD7o/edit#gid=0"",""$B$1:$CC$1""), 0))/1000"),275.43)</f>
        <v>275.43</v>
      </c>
      <c r="L13" s="182">
        <f>IFERROR(__xludf.DUMMYFUNCTION("INDEX( importrange(""https://docs.google.com/spreadsheets/d/1ulhRlvPGI1WUeEVZ8MIP4kdzgi_Tpp8WaPpDZVXzD7o/edit#gid=0"",""$B$1:$CC$500""),MATCH(L$16,importrange(""https://docs.google.com/spreadsheets/d/1ulhRlvPGI1WUeEVZ8MIP4kdzgi_Tpp8WaPpDZVXzD7o/edit#gid=0"&amp;""",""$B$1:$B$500""),0),MATCH($B13,importrange(""https://docs.google.com/spreadsheets/d/1ulhRlvPGI1WUeEVZ8MIP4kdzgi_Tpp8WaPpDZVXzD7o/edit#gid=0"",""$B$1:$CC$1""), 0))/1000"),303.1674479)</f>
        <v>303.1674479</v>
      </c>
      <c r="M13" s="182">
        <f>IFERROR(__xludf.DUMMYFUNCTION("INDEX( importrange(""https://docs.google.com/spreadsheets/d/1ulhRlvPGI1WUeEVZ8MIP4kdzgi_Tpp8WaPpDZVXzD7o/edit#gid=0"",""$B$1:$CC$500""),MATCH(M$16,importrange(""https://docs.google.com/spreadsheets/d/1ulhRlvPGI1WUeEVZ8MIP4kdzgi_Tpp8WaPpDZVXzD7o/edit#gid=0"&amp;""",""$B$1:$B$500""),0),MATCH($B13,importrange(""https://docs.google.com/spreadsheets/d/1ulhRlvPGI1WUeEVZ8MIP4kdzgi_Tpp8WaPpDZVXzD7o/edit#gid=0"",""$B$1:$CC$1""), 0))/1000"),328.728)</f>
        <v>328.728</v>
      </c>
      <c r="N13" s="183">
        <f t="shared" ref="N13:O13" si="11">L13/K13-1</f>
        <v>0.1007059794</v>
      </c>
      <c r="O13" s="183">
        <f t="shared" si="11"/>
        <v>0.08431166432</v>
      </c>
    </row>
    <row r="16" hidden="1">
      <c r="B16" s="186"/>
      <c r="C16" s="178"/>
      <c r="D16" s="178"/>
      <c r="E16" s="178"/>
      <c r="F16" s="178"/>
      <c r="G16" s="178"/>
      <c r="H16" s="178" t="s">
        <v>72</v>
      </c>
      <c r="I16" s="178" t="s">
        <v>73</v>
      </c>
      <c r="J16" s="178" t="s">
        <v>2</v>
      </c>
      <c r="K16" s="178" t="s">
        <v>74</v>
      </c>
      <c r="L16" s="178" t="s">
        <v>3</v>
      </c>
      <c r="M16" s="178" t="s">
        <v>4</v>
      </c>
      <c r="N16" s="178"/>
      <c r="O16" s="178"/>
    </row>
  </sheetData>
  <mergeCells count="1">
    <mergeCell ref="B2:O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4.25"/>
    <col hidden="1" min="2" max="3" width="12.63"/>
    <col customWidth="1" min="4" max="4" width="27.88"/>
    <col customWidth="1" min="5" max="5" width="12.38"/>
    <col customWidth="1" min="6" max="7" width="13.0"/>
  </cols>
  <sheetData>
    <row r="1" ht="48.0" customHeight="1">
      <c r="B1" s="1"/>
      <c r="C1" s="1"/>
      <c r="D1" s="3" t="s">
        <v>0</v>
      </c>
    </row>
    <row r="2">
      <c r="B2" s="5"/>
      <c r="C2" s="5"/>
      <c r="D2" s="6" t="s">
        <v>1</v>
      </c>
      <c r="E2" s="187"/>
      <c r="F2" s="171" t="s">
        <v>2</v>
      </c>
      <c r="G2" s="171" t="s">
        <v>75</v>
      </c>
    </row>
    <row r="3">
      <c r="B3" s="1"/>
      <c r="C3" s="10"/>
      <c r="D3" s="11" t="s">
        <v>8</v>
      </c>
      <c r="E3" s="188"/>
      <c r="F3" s="13"/>
      <c r="G3" s="13"/>
    </row>
    <row r="4">
      <c r="B4" s="1"/>
      <c r="C4" s="14"/>
      <c r="D4" s="15" t="s">
        <v>9</v>
      </c>
      <c r="F4" s="13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2'!$D4,importrange(""https://docs.google.com/spreadsheets/d/1ulhRlvPGI1WUeEVZ8MIP4kdzgi_Tpp8WaPpDZVXzD7o/edit#gid=0"",""$B$1:$CC$1""), 0))"),2.5787044E7)</f>
        <v>25787044</v>
      </c>
      <c r="G4" s="13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2'!$D4,importrange(""https://docs.google.com/spreadsheets/d/1ulhRlvPGI1WUeEVZ8MIP4kdzgi_Tpp8WaPpDZVXzD7o/edit#gid=0"",""$B$1:$CC$1""), 0))"),2.618345E7)</f>
        <v>26183450</v>
      </c>
    </row>
    <row r="5">
      <c r="B5" s="1"/>
      <c r="C5" s="21" t="s">
        <v>10</v>
      </c>
      <c r="D5" s="22" t="s">
        <v>11</v>
      </c>
      <c r="F5" s="13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2'!$C5,importrange(""https://docs.google.com/spreadsheets/d/1ulhRlvPGI1WUeEVZ8MIP4kdzgi_Tpp8WaPpDZVXzD7o/edit#gid=0"",""$B$1:$CC$1""), 0))"),1.6263542E7)</f>
        <v>16263542</v>
      </c>
      <c r="G5" s="26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2'!$C5,importrange(""https://docs.google.com/spreadsheets/d/1ulhRlvPGI1WUeEVZ8MIP4kdzgi_Tpp8WaPpDZVXzD7o/edit#gid=0"",""$B$1:$CC$1""), 0))"),1.6767346E7)</f>
        <v>16767346</v>
      </c>
    </row>
    <row r="6">
      <c r="B6" s="1"/>
      <c r="C6" s="28"/>
      <c r="D6" s="29" t="s">
        <v>57</v>
      </c>
      <c r="F6" s="136" t="str">
        <f>IFERROR(__xludf.DUMMYFUNCTION("index( importrange(""https://docs.google.com/spreadsheets/d/1ulhRlvPGI1WUeEVZ8MIP4kdzgi_Tpp8WaPpDZVXzD7o/edit#gid=0"",""$B$1:$CD$500""),match(F$2,importrange(""https://docs.google.com/spreadsheets/d/1ulhRlvPGI1WUeEVZ8MIP4kdzgi_Tpp8WaPpDZVXzD7o/edit#gid=0"&amp;""",""$B$1:$B$500""),0),match('Opción 2'!$D6,importrange(""https://docs.google.com/spreadsheets/d/1ulhRlvPGI1WUeEVZ8MIP4kdzgi_Tpp8WaPpDZVXzD7o/edit#gid=0"",""$B$1:$CD$1""), 0))"),"#N/A")</f>
        <v>#N/A</v>
      </c>
      <c r="G6" s="32" t="str">
        <f>IFERROR(__xludf.DUMMYFUNCTION("index( importrange(""https://docs.google.com/spreadsheets/d/1ulhRlvPGI1WUeEVZ8MIP4kdzgi_Tpp8WaPpDZVXzD7o/edit#gid=0"",""$B$1:$CD$500""),match(G$2,importrange(""https://docs.google.com/spreadsheets/d/1ulhRlvPGI1WUeEVZ8MIP4kdzgi_Tpp8WaPpDZVXzD7o/edit#gid=0"&amp;""",""$B$1:$B$500""),0),match('Opción 2'!$D6,importrange(""https://docs.google.com/spreadsheets/d/1ulhRlvPGI1WUeEVZ8MIP4kdzgi_Tpp8WaPpDZVXzD7o/edit#gid=0"",""$B$1:$CD$1""), 0))"),"#N/A")</f>
        <v>#N/A</v>
      </c>
    </row>
    <row r="7">
      <c r="D7" s="33" t="s">
        <v>13</v>
      </c>
      <c r="E7" s="189"/>
      <c r="F7" s="47"/>
      <c r="G7" s="47"/>
    </row>
    <row r="8">
      <c r="D8" s="38" t="s">
        <v>15</v>
      </c>
      <c r="F8" s="39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2'!$D8,importrange(""https://docs.google.com/spreadsheets/d/1ulhRlvPGI1WUeEVZ8MIP4kdzgi_Tpp8WaPpDZVXzD7o/edit#gid=0"",""$B$1:$CC$1""), 0))"),82192.0)</f>
        <v>82192</v>
      </c>
      <c r="G8" s="190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2'!$D8,importrange(""https://docs.google.com/spreadsheets/d/1ulhRlvPGI1WUeEVZ8MIP4kdzgi_Tpp8WaPpDZVXzD7o/edit#gid=0"",""$B$1:$CC$1""), 0))"),80684.0)</f>
        <v>80684</v>
      </c>
    </row>
    <row r="9">
      <c r="C9" s="41" t="s">
        <v>16</v>
      </c>
      <c r="D9" s="22" t="s">
        <v>17</v>
      </c>
      <c r="F9" s="4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2'!$C9,importrange(""https://docs.google.com/spreadsheets/d/1ulhRlvPGI1WUeEVZ8MIP4kdzgi_Tpp8WaPpDZVXzD7o/edit#gid=0"",""$B$1:$CC$1""), 0))"),65031.0)</f>
        <v>65031</v>
      </c>
      <c r="G9" s="141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2'!$C9,importrange(""https://docs.google.com/spreadsheets/d/1ulhRlvPGI1WUeEVZ8MIP4kdzgi_Tpp8WaPpDZVXzD7o/edit#gid=0"",""$B$1:$CC$1""), 0))"),64752.0)</f>
        <v>64752</v>
      </c>
    </row>
    <row r="10">
      <c r="B10" s="1"/>
      <c r="C10" s="29" t="s">
        <v>18</v>
      </c>
      <c r="D10" s="29" t="s">
        <v>19</v>
      </c>
      <c r="F10" s="4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2'!$C10,importrange(""https://docs.google.com/spreadsheets/d/1ulhRlvPGI1WUeEVZ8MIP4kdzgi_Tpp8WaPpDZVXzD7o/edit#gid=0"",""$B$1:$CC$1""), 0))"),17161.0)</f>
        <v>17161</v>
      </c>
      <c r="G10" s="14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2'!$C10,importrange(""https://docs.google.com/spreadsheets/d/1ulhRlvPGI1WUeEVZ8MIP4kdzgi_Tpp8WaPpDZVXzD7o/edit#gid=0"",""$B$1:$CC$1""), 0))"),15932.0)</f>
        <v>15932</v>
      </c>
    </row>
    <row r="11">
      <c r="B11" s="1"/>
      <c r="C11" s="46"/>
      <c r="D11" s="33" t="s">
        <v>20</v>
      </c>
      <c r="E11" s="189"/>
      <c r="F11" s="47"/>
      <c r="G11" s="47"/>
    </row>
    <row r="12">
      <c r="B12" s="49"/>
      <c r="C12" s="49" t="s">
        <v>22</v>
      </c>
      <c r="D12" s="53" t="s">
        <v>21</v>
      </c>
      <c r="E12" s="191" t="s">
        <v>76</v>
      </c>
      <c r="F12" s="39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2'!$C12,importrange(""https://docs.google.com/spreadsheets/d/1ulhRlvPGI1WUeEVZ8MIP4kdzgi_Tpp8WaPpDZVXzD7o/edit#gid=0"",""$B$1:$CC$1""), 0))"),50210.0)</f>
        <v>50210</v>
      </c>
      <c r="G12" s="39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2'!$C12,importrange(""https://docs.google.com/spreadsheets/d/1ulhRlvPGI1WUeEVZ8MIP4kdzgi_Tpp8WaPpDZVXzD7o/edit#gid=0"",""$B$1:$CC$1""), 0))"),12439.0)</f>
        <v>12439</v>
      </c>
    </row>
    <row r="13">
      <c r="C13" s="57" t="s">
        <v>24</v>
      </c>
      <c r="D13" s="53"/>
      <c r="E13" s="191" t="s">
        <v>77</v>
      </c>
      <c r="F13" s="19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2'!$C13,importrange(""https://docs.google.com/spreadsheets/d/1ulhRlvPGI1WUeEVZ8MIP4kdzgi_Tpp8WaPpDZVXzD7o/edit#gid=0"",""$B$1:$CC$1""), 0))"),3364139.0)</f>
        <v>3364139</v>
      </c>
      <c r="G13" s="19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2'!$C13,importrange(""https://docs.google.com/spreadsheets/d/1ulhRlvPGI1WUeEVZ8MIP4kdzgi_Tpp8WaPpDZVXzD7o/edit#gid=0"",""$B$1:$CC$1""), 0))"),879309.0)</f>
        <v>879309</v>
      </c>
    </row>
    <row r="14">
      <c r="B14" s="62"/>
      <c r="C14" s="63" t="s">
        <v>27</v>
      </c>
      <c r="D14" s="22" t="s">
        <v>78</v>
      </c>
      <c r="E14" s="193" t="s">
        <v>79</v>
      </c>
      <c r="F14" s="19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2'!$C14,importrange(""https://docs.google.com/spreadsheets/d/1ulhRlvPGI1WUeEVZ8MIP4kdzgi_Tpp8WaPpDZVXzD7o/edit#gid=0"",""$B$1:$CC$1""), 0))"),43898.0)</f>
        <v>43898</v>
      </c>
      <c r="G14" s="194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2'!$C14,importrange(""https://docs.google.com/spreadsheets/d/1ulhRlvPGI1WUeEVZ8MIP4kdzgi_Tpp8WaPpDZVXzD7o/edit#gid=0"",""$B$1:$CC$1""), 0))"),11085.0)</f>
        <v>11085</v>
      </c>
    </row>
    <row r="15">
      <c r="B15" s="62"/>
      <c r="C15" s="67" t="s">
        <v>28</v>
      </c>
      <c r="D15" s="22"/>
      <c r="E15" s="193" t="s">
        <v>77</v>
      </c>
      <c r="F15" s="195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2'!$C15,importrange(""https://docs.google.com/spreadsheets/d/1ulhRlvPGI1WUeEVZ8MIP4kdzgi_Tpp8WaPpDZVXzD7o/edit#gid=0"",""$B$1:$CC$1""), 0))"),2629302.0)</f>
        <v>2629302</v>
      </c>
      <c r="G15" s="195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2'!$C15,importrange(""https://docs.google.com/spreadsheets/d/1ulhRlvPGI1WUeEVZ8MIP4kdzgi_Tpp8WaPpDZVXzD7o/edit#gid=0"",""$B$1:$CC$1""), 0))"),678549.0)</f>
        <v>678549</v>
      </c>
    </row>
    <row r="16">
      <c r="C16" s="63" t="s">
        <v>30</v>
      </c>
      <c r="D16" s="29" t="s">
        <v>29</v>
      </c>
      <c r="E16" s="196" t="s">
        <v>79</v>
      </c>
      <c r="F16" s="4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2'!$C16,importrange(""https://docs.google.com/spreadsheets/d/1ulhRlvPGI1WUeEVZ8MIP4kdzgi_Tpp8WaPpDZVXzD7o/edit#gid=0"",""$B$1:$CC$1""), 0))"),1082.0)</f>
        <v>1082</v>
      </c>
      <c r="G16" s="44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2'!$C16,importrange(""https://docs.google.com/spreadsheets/d/1ulhRlvPGI1WUeEVZ8MIP4kdzgi_Tpp8WaPpDZVXzD7o/edit#gid=0"",""$B$1:$CC$1""), 0))"),275.0)</f>
        <v>275</v>
      </c>
    </row>
    <row r="17">
      <c r="C17" s="67" t="s">
        <v>31</v>
      </c>
      <c r="D17" s="29"/>
      <c r="E17" s="196" t="s">
        <v>77</v>
      </c>
      <c r="F17" s="13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2'!$C17,importrange(""https://docs.google.com/spreadsheets/d/1ulhRlvPGI1WUeEVZ8MIP4kdzgi_Tpp8WaPpDZVXzD7o/edit#gid=0"",""$B$1:$CC$1""), 0))"),662042.0)</f>
        <v>662042</v>
      </c>
      <c r="G17" s="13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2'!$C17,importrange(""https://docs.google.com/spreadsheets/d/1ulhRlvPGI1WUeEVZ8MIP4kdzgi_Tpp8WaPpDZVXzD7o/edit#gid=0"",""$B$1:$CC$1""), 0))"),184973.0)</f>
        <v>184973</v>
      </c>
    </row>
    <row r="18">
      <c r="B18" s="62"/>
      <c r="C18" s="63" t="s">
        <v>33</v>
      </c>
      <c r="D18" s="22" t="s">
        <v>80</v>
      </c>
      <c r="E18" s="193" t="s">
        <v>79</v>
      </c>
      <c r="F18" s="4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2'!$C18,importrange(""https://docs.google.com/spreadsheets/d/1ulhRlvPGI1WUeEVZ8MIP4kdzgi_Tpp8WaPpDZVXzD7o/edit#gid=0"",""$B$1:$CC$1""), 0))"),5230.0)</f>
        <v>5230</v>
      </c>
      <c r="G18" s="4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2'!$C18,importrange(""https://docs.google.com/spreadsheets/d/1ulhRlvPGI1WUeEVZ8MIP4kdzgi_Tpp8WaPpDZVXzD7o/edit#gid=0"",""$B$1:$CC$1""), 0))"),1079.0)</f>
        <v>1079</v>
      </c>
    </row>
    <row r="19">
      <c r="C19" s="67" t="s">
        <v>34</v>
      </c>
      <c r="D19" s="22"/>
      <c r="E19" s="193" t="s">
        <v>77</v>
      </c>
      <c r="F19" s="13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'Opción 2'!$C19,importrange(""https://docs.google.com/spreadsheets/d/1ulhRlvPGI1WUeEVZ8MIP4kdzgi_Tpp8WaPpDZVXzD7o/edit#gid=0"",""$B$1:$CC$1""), 0))"),72795.0)</f>
        <v>72795</v>
      </c>
      <c r="G19" s="134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'Opción 2'!$C19,importrange(""https://docs.google.com/spreadsheets/d/1ulhRlvPGI1WUeEVZ8MIP4kdzgi_Tpp8WaPpDZVXzD7o/edit#gid=0"",""$B$1:$CC$1""), 0))"),15787.0)</f>
        <v>15787</v>
      </c>
    </row>
    <row r="20">
      <c r="B20" s="1"/>
      <c r="C20" s="46"/>
      <c r="D20" s="82" t="s">
        <v>35</v>
      </c>
      <c r="E20" s="197"/>
      <c r="F20" s="83"/>
      <c r="G20" s="83"/>
    </row>
    <row r="21">
      <c r="B21" s="1"/>
      <c r="C21" s="87" t="s">
        <v>37</v>
      </c>
      <c r="D21" s="29" t="s">
        <v>36</v>
      </c>
      <c r="E21" s="196" t="s">
        <v>81</v>
      </c>
      <c r="F21" s="44">
        <f>IFERROR(__xludf.DUMMYFUNCTION("index( importrange(""https://docs.google.com/spreadsheets/d/1ulhRlvPGI1WUeEVZ8MIP4kdzgi_Tpp8WaPpDZVXzD7o/edit#gid=0"",""$B$1:$CD$500""),match(F$2,importrange(""https://docs.google.com/spreadsheets/d/1ulhRlvPGI1WUeEVZ8MIP4kdzgi_Tpp8WaPpDZVXzD7o/edit#gid=0"&amp;""",""$B$1:$B$500""),0),match('Opción 2'!$C21,importrange(""https://docs.google.com/spreadsheets/d/1ulhRlvPGI1WUeEVZ8MIP4kdzgi_Tpp8WaPpDZVXzD7o/edit#gid=0"",""$B$1:$CD$1""), 0))"),41798.0)</f>
        <v>41798</v>
      </c>
      <c r="G21" s="142">
        <f>IFERROR(__xludf.DUMMYFUNCTION("index( importrange(""https://docs.google.com/spreadsheets/d/1ulhRlvPGI1WUeEVZ8MIP4kdzgi_Tpp8WaPpDZVXzD7o/edit#gid=0"",""$B$1:$CD$500""),match(G$2,importrange(""https://docs.google.com/spreadsheets/d/1ulhRlvPGI1WUeEVZ8MIP4kdzgi_Tpp8WaPpDZVXzD7o/edit#gid=0"&amp;""",""$B$1:$B$500""),0),match('Opción 2'!$C21,importrange(""https://docs.google.com/spreadsheets/d/1ulhRlvPGI1WUeEVZ8MIP4kdzgi_Tpp8WaPpDZVXzD7o/edit#gid=0"",""$B$1:$CD$1""), 0))"),42327.0)</f>
        <v>42327</v>
      </c>
    </row>
    <row r="22">
      <c r="B22" s="1"/>
      <c r="C22" s="99" t="s">
        <v>38</v>
      </c>
      <c r="D22" s="87"/>
      <c r="E22" s="198" t="s">
        <v>82</v>
      </c>
      <c r="F22" s="132">
        <f>IFERROR(__xludf.DUMMYFUNCTION("index( importrange(""https://docs.google.com/spreadsheets/d/1ulhRlvPGI1WUeEVZ8MIP4kdzgi_Tpp8WaPpDZVXzD7o/edit#gid=0"",""$B$1:$CD$500""),match(F$2,importrange(""https://docs.google.com/spreadsheets/d/1ulhRlvPGI1WUeEVZ8MIP4kdzgi_Tpp8WaPpDZVXzD7o/edit#gid=0"&amp;""",""$B$1:$B$500""),0),match('Opción 2'!$C22,importrange(""https://docs.google.com/spreadsheets/d/1ulhRlvPGI1WUeEVZ8MIP4kdzgi_Tpp8WaPpDZVXzD7o/edit#gid=0"",""$B$1:$CD$1""), 0))"),519990.0)</f>
        <v>519990</v>
      </c>
      <c r="G22" s="19">
        <f>IFERROR(__xludf.DUMMYFUNCTION("index( importrange(""https://docs.google.com/spreadsheets/d/1ulhRlvPGI1WUeEVZ8MIP4kdzgi_Tpp8WaPpDZVXzD7o/edit#gid=0"",""$B$1:$CD$500""),match(G$2,importrange(""https://docs.google.com/spreadsheets/d/1ulhRlvPGI1WUeEVZ8MIP4kdzgi_Tpp8WaPpDZVXzD7o/edit#gid=0"&amp;""",""$B$1:$B$500""),0),match('Opción 2'!$C22,importrange(""https://docs.google.com/spreadsheets/d/1ulhRlvPGI1WUeEVZ8MIP4kdzgi_Tpp8WaPpDZVXzD7o/edit#gid=0"",""$B$1:$CD$1""), 0))"),541683.87)</f>
        <v>541683.87</v>
      </c>
    </row>
    <row r="23">
      <c r="B23" s="1"/>
      <c r="C23" s="87" t="s">
        <v>40</v>
      </c>
      <c r="D23" s="64" t="s">
        <v>39</v>
      </c>
      <c r="E23" s="199" t="s">
        <v>79</v>
      </c>
      <c r="F23" s="194">
        <f>IFERROR(__xludf.DUMMYFUNCTION("index( importrange(""https://docs.google.com/spreadsheets/d/1ulhRlvPGI1WUeEVZ8MIP4kdzgi_Tpp8WaPpDZVXzD7o/edit#gid=0"",""$B$1:$CD$500""),match(F$2,importrange(""https://docs.google.com/spreadsheets/d/1ulhRlvPGI1WUeEVZ8MIP4kdzgi_Tpp8WaPpDZVXzD7o/edit#gid=0"&amp;""",""$B$1:$B$500""),0),match('Opción 2'!$C23,importrange(""https://docs.google.com/spreadsheets/d/1ulhRlvPGI1WUeEVZ8MIP4kdzgi_Tpp8WaPpDZVXzD7o/edit#gid=0"",""$B$1:$CD$1""), 0))"),221307.0)</f>
        <v>221307</v>
      </c>
      <c r="G23" s="200">
        <f>IFERROR(__xludf.DUMMYFUNCTION("index( importrange(""https://docs.google.com/spreadsheets/d/1ulhRlvPGI1WUeEVZ8MIP4kdzgi_Tpp8WaPpDZVXzD7o/edit#gid=0"",""$B$1:$CD$500""),match(G$2,importrange(""https://docs.google.com/spreadsheets/d/1ulhRlvPGI1WUeEVZ8MIP4kdzgi_Tpp8WaPpDZVXzD7o/edit#gid=0"&amp;""",""$B$1:$B$500""),0),match('Opción 2'!$C23,importrange(""https://docs.google.com/spreadsheets/d/1ulhRlvPGI1WUeEVZ8MIP4kdzgi_Tpp8WaPpDZVXzD7o/edit#gid=0"",""$B$1:$CD$1""), 0))"),54096.0)</f>
        <v>54096</v>
      </c>
    </row>
    <row r="24">
      <c r="B24" s="1"/>
      <c r="C24" s="99" t="s">
        <v>42</v>
      </c>
      <c r="D24" s="64"/>
      <c r="E24" s="201" t="s">
        <v>83</v>
      </c>
      <c r="F24" s="195" t="str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'Opción 2'!$C24,importrange(""https://docs.google.com/spreadsheets/d/1ulhRlvPGI1WUeEVZ8MIP4kdzgi_Tpp8WaPpDZVXzD7o/edit#gid=0"",""$B$1:$CE$1""), 0))/1000"),"#N/A")</f>
        <v>#N/A</v>
      </c>
      <c r="G24" s="202" t="str">
        <f>IFERROR(__xludf.DUMMYFUNCTION("index( importrange(""https://docs.google.com/spreadsheets/d/1ulhRlvPGI1WUeEVZ8MIP4kdzgi_Tpp8WaPpDZVXzD7o/edit#gid=0"",""$B$1:$CE$500""),match(G$2,importrange(""https://docs.google.com/spreadsheets/d/1ulhRlvPGI1WUeEVZ8MIP4kdzgi_Tpp8WaPpDZVXzD7o/edit#gid=0"&amp;""",""$B$1:$B$500""),0),match('Opción 2'!$C24,importrange(""https://docs.google.com/spreadsheets/d/1ulhRlvPGI1WUeEVZ8MIP4kdzgi_Tpp8WaPpDZVXzD7o/edit#gid=0"",""$B$1:$CE$1""), 0))/1000"),"#N/A")</f>
        <v>#N/A</v>
      </c>
    </row>
    <row r="25">
      <c r="B25" s="1"/>
      <c r="C25" s="46"/>
      <c r="D25" s="82" t="s">
        <v>44</v>
      </c>
      <c r="E25" s="197"/>
      <c r="F25" s="83"/>
      <c r="G25" s="83"/>
    </row>
    <row r="26">
      <c r="B26" s="1"/>
      <c r="C26" s="102" t="s">
        <v>45</v>
      </c>
      <c r="D26" s="53" t="s">
        <v>84</v>
      </c>
      <c r="E26" s="203" t="s">
        <v>85</v>
      </c>
      <c r="F26" s="192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'Opción 2'!$C26,importrange(""https://docs.google.com/spreadsheets/d/1ulhRlvPGI1WUeEVZ8MIP4kdzgi_Tpp8WaPpDZVXzD7o/edit#gid=0"",""$B$1:$CE$1""), 0))"),3489994.0)</f>
        <v>3489994</v>
      </c>
      <c r="G26" s="204">
        <f>IFERROR(__xludf.DUMMYFUNCTION("index( importrange(""https://docs.google.com/spreadsheets/d/1ulhRlvPGI1WUeEVZ8MIP4kdzgi_Tpp8WaPpDZVXzD7o/edit#gid=0"",""$B$1:$CE$500""),match(G$2,importrange(""https://docs.google.com/spreadsheets/d/1ulhRlvPGI1WUeEVZ8MIP4kdzgi_Tpp8WaPpDZVXzD7o/edit#gid=0"&amp;""",""$B$1:$B$500""),0),match('Opción 2'!$C26,importrange(""https://docs.google.com/spreadsheets/d/1ulhRlvPGI1WUeEVZ8MIP4kdzgi_Tpp8WaPpDZVXzD7o/edit#gid=0"",""$B$1:$CE$1""), 0))"),956274.0)</f>
        <v>956274</v>
      </c>
    </row>
    <row r="27">
      <c r="B27" s="1"/>
      <c r="C27" s="106" t="s">
        <v>46</v>
      </c>
      <c r="D27" s="102"/>
      <c r="E27" s="203" t="s">
        <v>86</v>
      </c>
      <c r="F27" s="192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'Opción 2'!$C27,importrange(""https://docs.google.com/spreadsheets/d/1ulhRlvPGI1WUeEVZ8MIP4kdzgi_Tpp8WaPpDZVXzD7o/edit#gid=0"",""$B$1:$CE$1""), 0))"),281686.0)</f>
        <v>281686</v>
      </c>
      <c r="G27" s="204">
        <f>IFERROR(__xludf.DUMMYFUNCTION("index( importrange(""https://docs.google.com/spreadsheets/d/1ulhRlvPGI1WUeEVZ8MIP4kdzgi_Tpp8WaPpDZVXzD7o/edit#gid=0"",""$B$1:$CE$500""),match(G$2,importrange(""https://docs.google.com/spreadsheets/d/1ulhRlvPGI1WUeEVZ8MIP4kdzgi_Tpp8WaPpDZVXzD7o/edit#gid=0"&amp;""",""$B$1:$B$500""),0),match('Opción 2'!$C27,importrange(""https://docs.google.com/spreadsheets/d/1ulhRlvPGI1WUeEVZ8MIP4kdzgi_Tpp8WaPpDZVXzD7o/edit#gid=0"",""$B$1:$CE$1""), 0))"),91122.0)</f>
        <v>91122</v>
      </c>
    </row>
    <row r="28">
      <c r="B28" s="1"/>
      <c r="C28" s="112" t="s">
        <v>48</v>
      </c>
      <c r="D28" s="205" t="s">
        <v>87</v>
      </c>
      <c r="E28" s="201" t="s">
        <v>88</v>
      </c>
      <c r="F28" s="195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'Opción 2'!$C28,importrange(""https://docs.google.com/spreadsheets/d/1ulhRlvPGI1WUeEVZ8MIP4kdzgi_Tpp8WaPpDZVXzD7o/edit#gid=0"",""$B$1:$CE$1""), 0))"),3390412.0)</f>
        <v>3390412</v>
      </c>
      <c r="G28" s="202">
        <f>IFERROR(__xludf.DUMMYFUNCTION("index( importrange(""https://docs.google.com/spreadsheets/d/1ulhRlvPGI1WUeEVZ8MIP4kdzgi_Tpp8WaPpDZVXzD7o/edit#gid=0"",""$B$1:$CE$500""),match(G$2,importrange(""https://docs.google.com/spreadsheets/d/1ulhRlvPGI1WUeEVZ8MIP4kdzgi_Tpp8WaPpDZVXzD7o/edit#gid=0"&amp;""",""$B$1:$B$500""),0),match('Opción 2'!$C28,importrange(""https://docs.google.com/spreadsheets/d/1ulhRlvPGI1WUeEVZ8MIP4kdzgi_Tpp8WaPpDZVXzD7o/edit#gid=0"",""$B$1:$CE$1""), 0))"),933157.0)</f>
        <v>933157</v>
      </c>
    </row>
    <row r="29">
      <c r="B29" s="1"/>
      <c r="C29" s="117" t="s">
        <v>49</v>
      </c>
      <c r="D29" s="206"/>
      <c r="E29" s="201" t="s">
        <v>86</v>
      </c>
      <c r="F29" s="207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'Opción 2'!$C29,importrange(""https://docs.google.com/spreadsheets/d/1ulhRlvPGI1WUeEVZ8MIP4kdzgi_Tpp8WaPpDZVXzD7o/edit#gid=0"",""$B$1:$CE$1""), 0))"),256792.0)</f>
        <v>256792</v>
      </c>
      <c r="G29" s="208">
        <f>IFERROR(__xludf.DUMMYFUNCTION("index( importrange(""https://docs.google.com/spreadsheets/d/1ulhRlvPGI1WUeEVZ8MIP4kdzgi_Tpp8WaPpDZVXzD7o/edit#gid=0"",""$B$1:$CE$500""),match(G$2,importrange(""https://docs.google.com/spreadsheets/d/1ulhRlvPGI1WUeEVZ8MIP4kdzgi_Tpp8WaPpDZVXzD7o/edit#gid=0"&amp;""",""$B$1:$B$500""),0),match('Opción 2'!$C29,importrange(""https://docs.google.com/spreadsheets/d/1ulhRlvPGI1WUeEVZ8MIP4kdzgi_Tpp8WaPpDZVXzD7o/edit#gid=0"",""$B$1:$CE$1""), 0))"),86058.0)</f>
        <v>86058</v>
      </c>
    </row>
    <row r="30">
      <c r="B30" s="1"/>
      <c r="C30" s="112" t="s">
        <v>51</v>
      </c>
      <c r="D30" s="209" t="s">
        <v>89</v>
      </c>
      <c r="E30" s="198" t="s">
        <v>88</v>
      </c>
      <c r="F30" s="210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'Opción 2'!$C30,importrange(""https://docs.google.com/spreadsheets/d/1ulhRlvPGI1WUeEVZ8MIP4kdzgi_Tpp8WaPpDZVXzD7o/edit#gid=0"",""$B$1:$CE$1""), 0))"),52126.0)</f>
        <v>52126</v>
      </c>
      <c r="G30" s="211">
        <f>IFERROR(__xludf.DUMMYFUNCTION("index( importrange(""https://docs.google.com/spreadsheets/d/1ulhRlvPGI1WUeEVZ8MIP4kdzgi_Tpp8WaPpDZVXzD7o/edit#gid=0"",""$B$1:$CE$500""),match(G$2,importrange(""https://docs.google.com/spreadsheets/d/1ulhRlvPGI1WUeEVZ8MIP4kdzgi_Tpp8WaPpDZVXzD7o/edit#gid=0"&amp;""",""$B$1:$B$500""),0),match('Opción 2'!$C30,importrange(""https://docs.google.com/spreadsheets/d/1ulhRlvPGI1WUeEVZ8MIP4kdzgi_Tpp8WaPpDZVXzD7o/edit#gid=0"",""$B$1:$CE$1""), 0))"),11599.0)</f>
        <v>11599</v>
      </c>
    </row>
    <row r="31">
      <c r="B31" s="1"/>
      <c r="C31" s="117" t="s">
        <v>52</v>
      </c>
      <c r="D31" s="212"/>
      <c r="E31" s="198" t="s">
        <v>86</v>
      </c>
      <c r="F31" s="210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'Opción 2'!$C31,importrange(""https://docs.google.com/spreadsheets/d/1ulhRlvPGI1WUeEVZ8MIP4kdzgi_Tpp8WaPpDZVXzD7o/edit#gid=0"",""$B$1:$CE$1""), 0))"),16021.0)</f>
        <v>16021</v>
      </c>
      <c r="G31" s="211">
        <f>IFERROR(__xludf.DUMMYFUNCTION("index( importrange(""https://docs.google.com/spreadsheets/d/1ulhRlvPGI1WUeEVZ8MIP4kdzgi_Tpp8WaPpDZVXzD7o/edit#gid=0"",""$B$1:$CE$500""),match(G$2,importrange(""https://docs.google.com/spreadsheets/d/1ulhRlvPGI1WUeEVZ8MIP4kdzgi_Tpp8WaPpDZVXzD7o/edit#gid=0"&amp;""",""$B$1:$B$500""),0),match('Opción 2'!$C31,importrange(""https://docs.google.com/spreadsheets/d/1ulhRlvPGI1WUeEVZ8MIP4kdzgi_Tpp8WaPpDZVXzD7o/edit#gid=0"",""$B$1:$CE$1""), 0))"),3243.0)</f>
        <v>3243</v>
      </c>
    </row>
    <row r="32">
      <c r="B32" s="1"/>
      <c r="C32" s="112" t="s">
        <v>54</v>
      </c>
      <c r="D32" s="205" t="s">
        <v>90</v>
      </c>
      <c r="E32" s="201" t="s">
        <v>88</v>
      </c>
      <c r="F32" s="207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'Opción 2'!$C32,importrange(""https://docs.google.com/spreadsheets/d/1ulhRlvPGI1WUeEVZ8MIP4kdzgi_Tpp8WaPpDZVXzD7o/edit#gid=0"",""$B$1:$CE$1""), 0))"),46589.0)</f>
        <v>46589</v>
      </c>
      <c r="G32" s="208">
        <f>IFERROR(__xludf.DUMMYFUNCTION("index( importrange(""https://docs.google.com/spreadsheets/d/1ulhRlvPGI1WUeEVZ8MIP4kdzgi_Tpp8WaPpDZVXzD7o/edit#gid=0"",""$B$1:$CE$500""),match(G$2,importrange(""https://docs.google.com/spreadsheets/d/1ulhRlvPGI1WUeEVZ8MIP4kdzgi_Tpp8WaPpDZVXzD7o/edit#gid=0"&amp;""",""$B$1:$B$500""),0),match('Opción 2'!$C32,importrange(""https://docs.google.com/spreadsheets/d/1ulhRlvPGI1WUeEVZ8MIP4kdzgi_Tpp8WaPpDZVXzD7o/edit#gid=0"",""$B$1:$CE$1""), 0))"),11340.0)</f>
        <v>11340</v>
      </c>
    </row>
    <row r="33">
      <c r="B33" s="1"/>
      <c r="C33" s="117" t="s">
        <v>55</v>
      </c>
      <c r="D33" s="213"/>
      <c r="E33" s="214" t="s">
        <v>86</v>
      </c>
      <c r="F33" s="215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'Opción 2'!$C33,importrange(""https://docs.google.com/spreadsheets/d/1ulhRlvPGI1WUeEVZ8MIP4kdzgi_Tpp8WaPpDZVXzD7o/edit#gid=0"",""$B$1:$CE$1""), 0))"),12566.0)</f>
        <v>12566</v>
      </c>
      <c r="G33" s="216">
        <f>IFERROR(__xludf.DUMMYFUNCTION("index( importrange(""https://docs.google.com/spreadsheets/d/1ulhRlvPGI1WUeEVZ8MIP4kdzgi_Tpp8WaPpDZVXzD7o/edit#gid=0"",""$B$1:$CE$500""),match(G$2,importrange(""https://docs.google.com/spreadsheets/d/1ulhRlvPGI1WUeEVZ8MIP4kdzgi_Tpp8WaPpDZVXzD7o/edit#gid=0"&amp;""",""$B$1:$B$500""),0),match('Opción 2'!$C33,importrange(""https://docs.google.com/spreadsheets/d/1ulhRlvPGI1WUeEVZ8MIP4kdzgi_Tpp8WaPpDZVXzD7o/edit#gid=0"",""$B$1:$CE$1""), 0))"),2768.0)</f>
        <v>2768</v>
      </c>
    </row>
    <row r="34">
      <c r="B34" s="1"/>
      <c r="D34" s="119" t="s">
        <v>14</v>
      </c>
    </row>
    <row r="35">
      <c r="B35" s="1"/>
      <c r="D35" s="120" t="s">
        <v>14</v>
      </c>
    </row>
    <row r="36">
      <c r="B36" s="1"/>
      <c r="D36" s="121"/>
    </row>
    <row r="37">
      <c r="B37" s="1"/>
      <c r="D37" s="122"/>
    </row>
    <row r="38">
      <c r="B38" s="1"/>
    </row>
  </sheetData>
  <mergeCells count="9">
    <mergeCell ref="D9:E9"/>
    <mergeCell ref="D10:E10"/>
    <mergeCell ref="D1:G1"/>
    <mergeCell ref="F2:F3"/>
    <mergeCell ref="G2:G3"/>
    <mergeCell ref="D4:E4"/>
    <mergeCell ref="D5:E5"/>
    <mergeCell ref="D6:E6"/>
    <mergeCell ref="D8:E8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5"/>
    <col customWidth="1" min="2" max="2" width="2.88"/>
    <col hidden="1" min="3" max="4" width="12.63"/>
    <col customWidth="1" min="5" max="5" width="34.38"/>
    <col customWidth="1" min="6" max="6" width="12.38"/>
    <col customWidth="1" min="7" max="7" width="12.88"/>
    <col customWidth="1" min="8" max="8" width="4.63"/>
    <col customWidth="1" min="9" max="9" width="30.88"/>
    <col customWidth="1" min="10" max="10" width="28.25"/>
    <col customWidth="1" min="11" max="11" width="15.0"/>
    <col customWidth="1" min="12" max="12" width="13.13"/>
    <col customWidth="1" min="13" max="13" width="12.88"/>
  </cols>
  <sheetData>
    <row r="1" ht="46.5" customHeight="1">
      <c r="A1" s="1"/>
      <c r="B1" s="2"/>
      <c r="C1" s="1"/>
      <c r="D1" s="1"/>
      <c r="E1" s="3" t="s">
        <v>0</v>
      </c>
      <c r="H1" s="217"/>
      <c r="I1" s="218"/>
      <c r="J1" s="3" t="s">
        <v>0</v>
      </c>
    </row>
    <row r="2" ht="22.5" customHeight="1">
      <c r="A2" s="1"/>
      <c r="B2" s="4"/>
      <c r="C2" s="5"/>
      <c r="D2" s="5"/>
      <c r="E2" s="6" t="s">
        <v>1</v>
      </c>
      <c r="F2" s="219" t="s">
        <v>2</v>
      </c>
      <c r="G2" s="220" t="s">
        <v>75</v>
      </c>
      <c r="H2" s="217"/>
      <c r="I2" s="221" t="s">
        <v>91</v>
      </c>
      <c r="J2" s="6" t="s">
        <v>1</v>
      </c>
      <c r="K2" s="222"/>
      <c r="L2" s="219" t="s">
        <v>2</v>
      </c>
      <c r="M2" s="220" t="s">
        <v>75</v>
      </c>
    </row>
    <row r="3">
      <c r="A3" s="1"/>
      <c r="B3" s="1"/>
      <c r="C3" s="1"/>
      <c r="D3" s="10"/>
      <c r="E3" s="11" t="s">
        <v>8</v>
      </c>
      <c r="F3" s="12"/>
      <c r="G3" s="13"/>
      <c r="H3" s="217"/>
      <c r="I3" s="218"/>
      <c r="J3" s="11" t="s">
        <v>8</v>
      </c>
      <c r="K3" s="223"/>
      <c r="L3" s="12"/>
      <c r="M3" s="13"/>
    </row>
    <row r="4">
      <c r="A4" s="1"/>
      <c r="B4" s="1"/>
      <c r="C4" s="1"/>
      <c r="D4" s="14"/>
      <c r="E4" s="15" t="s">
        <v>9</v>
      </c>
      <c r="F4" s="13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0))"),2.5787044E7)</f>
        <v>25787044</v>
      </c>
      <c r="G4" s="19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0))"),2.618345E7)</f>
        <v>26183450</v>
      </c>
      <c r="H4" s="217"/>
      <c r="I4" s="218"/>
      <c r="J4" s="15" t="s">
        <v>9</v>
      </c>
      <c r="K4" s="224"/>
      <c r="L4" s="132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0))"),2.5787044E7)</f>
        <v>25787044</v>
      </c>
      <c r="M4" s="19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4,importrange(""https://docs.google.com/spreadsheets/d/1ulhRlvPGI1WUeEVZ8MIP4kdzgi_Tpp8WaPpDZVXzD7o/edit#gid=0"",""$B$1:$CC$1""), 0))"),2.618345E7)</f>
        <v>26183450</v>
      </c>
    </row>
    <row r="5">
      <c r="A5" s="1"/>
      <c r="B5" s="1"/>
      <c r="C5" s="1"/>
      <c r="D5" s="91"/>
      <c r="E5" s="21" t="s">
        <v>10</v>
      </c>
      <c r="F5" s="13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5,importrange(""https://docs.google.com/spreadsheets/d/1ulhRlvPGI1WUeEVZ8MIP4kdzgi_Tpp8WaPpDZVXzD7o/edit#gid=0"",""$B$1:$CC$1""), 0))"),1.6263542E7)</f>
        <v>16263542</v>
      </c>
      <c r="G5" s="26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5,importrange(""https://docs.google.com/spreadsheets/d/1ulhRlvPGI1WUeEVZ8MIP4kdzgi_Tpp8WaPpDZVXzD7o/edit#gid=0"",""$B$1:$CC$1""), 0))"),1.6767346E7)</f>
        <v>16767346</v>
      </c>
      <c r="H5" s="217"/>
      <c r="I5" s="221" t="s">
        <v>11</v>
      </c>
      <c r="J5" s="21" t="s">
        <v>10</v>
      </c>
      <c r="K5" s="225"/>
      <c r="L5" s="134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5,importrange(""https://docs.google.com/spreadsheets/d/1ulhRlvPGI1WUeEVZ8MIP4kdzgi_Tpp8WaPpDZVXzD7o/edit#gid=0"",""$B$1:$CC$1""), 0))"),1.6263542E7)</f>
        <v>16263542</v>
      </c>
      <c r="M5" s="26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5,importrange(""https://docs.google.com/spreadsheets/d/1ulhRlvPGI1WUeEVZ8MIP4kdzgi_Tpp8WaPpDZVXzD7o/edit#gid=0"",""$B$1:$CC$1""), 0))"),1.6767346E7)</f>
        <v>16767346</v>
      </c>
    </row>
    <row r="6" ht="15.0" customHeight="1">
      <c r="A6" s="1"/>
      <c r="B6" s="1"/>
      <c r="C6" s="1"/>
      <c r="D6" s="28"/>
      <c r="E6" s="29" t="s">
        <v>57</v>
      </c>
      <c r="F6" s="136" t="str">
        <f>IFERROR(__xludf.DUMMYFUNCTION("index( importrange(""https://docs.google.com/spreadsheets/d/1ulhRlvPGI1WUeEVZ8MIP4kdzgi_Tpp8WaPpDZVXzD7o/edit#gid=0"",""$B$1:$CD$500""),match(F$2,importrange(""https://docs.google.com/spreadsheets/d/1ulhRlvPGI1WUeEVZ8MIP4kdzgi_Tpp8WaPpDZVXzD7o/edit#gid=0"&amp;""",""$B$1:$B$500""),0),match($E6,importrange(""https://docs.google.com/spreadsheets/d/1ulhRlvPGI1WUeEVZ8MIP4kdzgi_Tpp8WaPpDZVXzD7o/edit#gid=0"",""$B$1:$CD$1""), 0))"),"#N/A")</f>
        <v>#N/A</v>
      </c>
      <c r="G6" s="32" t="str">
        <f>IFERROR(__xludf.DUMMYFUNCTION("index( importrange(""https://docs.google.com/spreadsheets/d/1ulhRlvPGI1WUeEVZ8MIP4kdzgi_Tpp8WaPpDZVXzD7o/edit#gid=0"",""$B$1:$CD$500""),match(G$2,importrange(""https://docs.google.com/spreadsheets/d/1ulhRlvPGI1WUeEVZ8MIP4kdzgi_Tpp8WaPpDZVXzD7o/edit#gid=0"&amp;""",""$B$1:$B$500""),0),match($E6,importrange(""https://docs.google.com/spreadsheets/d/1ulhRlvPGI1WUeEVZ8MIP4kdzgi_Tpp8WaPpDZVXzD7o/edit#gid=0"",""$B$1:$CD$1""), 0))"),"#N/A")</f>
        <v>#N/A</v>
      </c>
      <c r="H6" s="217"/>
      <c r="I6" s="218"/>
      <c r="J6" s="29" t="s">
        <v>57</v>
      </c>
      <c r="K6" s="226"/>
      <c r="L6" s="136" t="str">
        <f>IFERROR(__xludf.DUMMYFUNCTION("index( importrange(""https://docs.google.com/spreadsheets/d/1ulhRlvPGI1WUeEVZ8MIP4kdzgi_Tpp8WaPpDZVXzD7o/edit#gid=0"",""$B$1:$CD$500""),match(L$2,importrange(""https://docs.google.com/spreadsheets/d/1ulhRlvPGI1WUeEVZ8MIP4kdzgi_Tpp8WaPpDZVXzD7o/edit#gid=0"&amp;""",""$B$1:$B$500""),0),match($E6,importrange(""https://docs.google.com/spreadsheets/d/1ulhRlvPGI1WUeEVZ8MIP4kdzgi_Tpp8WaPpDZVXzD7o/edit#gid=0"",""$B$1:$CD$1""), 0))"),"#N/A")</f>
        <v>#N/A</v>
      </c>
      <c r="M6" s="32" t="str">
        <f>IFERROR(__xludf.DUMMYFUNCTION("index( importrange(""https://docs.google.com/spreadsheets/d/1ulhRlvPGI1WUeEVZ8MIP4kdzgi_Tpp8WaPpDZVXzD7o/edit#gid=0"",""$B$1:$CD$500""),match(M$2,importrange(""https://docs.google.com/spreadsheets/d/1ulhRlvPGI1WUeEVZ8MIP4kdzgi_Tpp8WaPpDZVXzD7o/edit#gid=0"&amp;""",""$B$1:$B$500""),0),match($E6,importrange(""https://docs.google.com/spreadsheets/d/1ulhRlvPGI1WUeEVZ8MIP4kdzgi_Tpp8WaPpDZVXzD7o/edit#gid=0"",""$B$1:$CD$1""), 0))"),"#N/A")</f>
        <v>#N/A</v>
      </c>
    </row>
    <row r="7" ht="15.0" customHeight="1">
      <c r="A7" s="1"/>
      <c r="B7" s="1"/>
      <c r="E7" s="227" t="s">
        <v>13</v>
      </c>
      <c r="F7" s="228"/>
      <c r="G7" s="229"/>
      <c r="H7" s="217"/>
      <c r="I7" s="218"/>
      <c r="J7" s="227" t="s">
        <v>13</v>
      </c>
      <c r="K7" s="230"/>
      <c r="L7" s="228"/>
      <c r="M7" s="229"/>
    </row>
    <row r="8">
      <c r="A8" s="1"/>
      <c r="B8" s="1"/>
      <c r="E8" s="38" t="s">
        <v>15</v>
      </c>
      <c r="F8" s="39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0))"),82192.0)</f>
        <v>82192</v>
      </c>
      <c r="G8" s="190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0))"),80684.0)</f>
        <v>80684</v>
      </c>
      <c r="H8" s="217"/>
      <c r="I8" s="218"/>
      <c r="J8" s="38" t="s">
        <v>15</v>
      </c>
      <c r="K8" s="231"/>
      <c r="L8" s="39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0))"),82192.0)</f>
        <v>82192</v>
      </c>
      <c r="M8" s="190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8,importrange(""https://docs.google.com/spreadsheets/d/1ulhRlvPGI1WUeEVZ8MIP4kdzgi_Tpp8WaPpDZVXzD7o/edit#gid=0"",""$B$1:$CC$1""), 0))"),80684.0)</f>
        <v>80684</v>
      </c>
    </row>
    <row r="9">
      <c r="A9" s="1"/>
      <c r="B9" s="1"/>
      <c r="E9" s="41" t="s">
        <v>16</v>
      </c>
      <c r="F9" s="4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9,importrange(""https://docs.google.com/spreadsheets/d/1ulhRlvPGI1WUeEVZ8MIP4kdzgi_Tpp8WaPpDZVXzD7o/edit#gid=0"",""$B$1:$CC$1""), 0))"),65031.0)</f>
        <v>65031</v>
      </c>
      <c r="G9" s="141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9,importrange(""https://docs.google.com/spreadsheets/d/1ulhRlvPGI1WUeEVZ8MIP4kdzgi_Tpp8WaPpDZVXzD7o/edit#gid=0"",""$B$1:$CC$1""), 0))"),64752.0)</f>
        <v>64752</v>
      </c>
      <c r="H9" s="217"/>
      <c r="I9" s="221" t="s">
        <v>17</v>
      </c>
      <c r="J9" s="41" t="s">
        <v>16</v>
      </c>
      <c r="K9" s="232"/>
      <c r="L9" s="42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9,importrange(""https://docs.google.com/spreadsheets/d/1ulhRlvPGI1WUeEVZ8MIP4kdzgi_Tpp8WaPpDZVXzD7o/edit#gid=0"",""$B$1:$CC$1""), 0))"),65031.0)</f>
        <v>65031</v>
      </c>
      <c r="M9" s="141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9,importrange(""https://docs.google.com/spreadsheets/d/1ulhRlvPGI1WUeEVZ8MIP4kdzgi_Tpp8WaPpDZVXzD7o/edit#gid=0"",""$B$1:$CC$1""), 0))"),64752.0)</f>
        <v>64752</v>
      </c>
    </row>
    <row r="10">
      <c r="A10" s="1"/>
      <c r="B10" s="1"/>
      <c r="C10" s="1"/>
      <c r="E10" s="29" t="s">
        <v>18</v>
      </c>
      <c r="F10" s="4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10,importrange(""https://docs.google.com/spreadsheets/d/1ulhRlvPGI1WUeEVZ8MIP4kdzgi_Tpp8WaPpDZVXzD7o/edit#gid=0"",""$B$1:$CC$1""), 0))"),17161.0)</f>
        <v>17161</v>
      </c>
      <c r="G10" s="14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10,importrange(""https://docs.google.com/spreadsheets/d/1ulhRlvPGI1WUeEVZ8MIP4kdzgi_Tpp8WaPpDZVXzD7o/edit#gid=0"",""$B$1:$CC$1""), 0))"),15932.0)</f>
        <v>15932</v>
      </c>
      <c r="H10" s="217"/>
      <c r="I10" s="221" t="s">
        <v>92</v>
      </c>
      <c r="J10" s="29" t="s">
        <v>18</v>
      </c>
      <c r="K10" s="233"/>
      <c r="L10" s="44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10,importrange(""https://docs.google.com/spreadsheets/d/1ulhRlvPGI1WUeEVZ8MIP4kdzgi_Tpp8WaPpDZVXzD7o/edit#gid=0"",""$B$1:$CC$1""), 0))"),17161.0)</f>
        <v>17161</v>
      </c>
      <c r="M10" s="142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10,importrange(""https://docs.google.com/spreadsheets/d/1ulhRlvPGI1WUeEVZ8MIP4kdzgi_Tpp8WaPpDZVXzD7o/edit#gid=0"",""$B$1:$CC$1""), 0))"),15932.0)</f>
        <v>15932</v>
      </c>
    </row>
    <row r="11">
      <c r="A11" s="1"/>
      <c r="B11" s="1"/>
      <c r="C11" s="1"/>
      <c r="D11" s="46"/>
      <c r="E11" s="227" t="s">
        <v>93</v>
      </c>
      <c r="F11" s="234" t="s">
        <v>14</v>
      </c>
      <c r="G11" s="235" t="s">
        <v>14</v>
      </c>
      <c r="H11" s="217"/>
      <c r="I11" s="218"/>
      <c r="J11" s="227" t="s">
        <v>93</v>
      </c>
      <c r="K11" s="230"/>
      <c r="L11" s="234" t="s">
        <v>14</v>
      </c>
      <c r="M11" s="235" t="s">
        <v>14</v>
      </c>
    </row>
    <row r="12" ht="15.0" customHeight="1">
      <c r="A12" s="1"/>
      <c r="B12" s="1"/>
      <c r="C12" s="49" t="s">
        <v>22</v>
      </c>
      <c r="D12" s="57" t="s">
        <v>24</v>
      </c>
      <c r="E12" s="236" t="s">
        <v>21</v>
      </c>
      <c r="F12" s="237"/>
      <c r="G12" s="237"/>
      <c r="H12" s="217"/>
      <c r="I12" s="221" t="s">
        <v>14</v>
      </c>
      <c r="J12" s="53" t="s">
        <v>21</v>
      </c>
      <c r="K12" s="238" t="s">
        <v>79</v>
      </c>
      <c r="L12" s="239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C12,importrange(""https://docs.google.com/spreadsheets/d/1ulhRlvPGI1WUeEVZ8MIP4kdzgi_Tpp8WaPpDZVXzD7o/edit#gid=0"",""$B$1:$CC$1""), 0))"),50210.0)</f>
        <v>50210</v>
      </c>
      <c r="M12" s="240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C12,importrange(""https://docs.google.com/spreadsheets/d/1ulhRlvPGI1WUeEVZ8MIP4kdzgi_Tpp8WaPpDZVXzD7o/edit#gid=0"",""$B$1:$CC$1""), 0))"),12439.0)</f>
        <v>12439</v>
      </c>
    </row>
    <row r="13">
      <c r="A13" s="1"/>
      <c r="B13" s="1"/>
      <c r="C13" s="62"/>
      <c r="D13" s="67"/>
      <c r="E13" s="53" t="s">
        <v>23</v>
      </c>
      <c r="F13" s="239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C12,importrange(""https://docs.google.com/spreadsheets/d/1ulhRlvPGI1WUeEVZ8MIP4kdzgi_Tpp8WaPpDZVXzD7o/edit#gid=0"",""$B$1:$CC$1""), 0))"),50210.0)</f>
        <v>50210</v>
      </c>
      <c r="G13" s="240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C12,importrange(""https://docs.google.com/spreadsheets/d/1ulhRlvPGI1WUeEVZ8MIP4kdzgi_Tpp8WaPpDZVXzD7o/edit#gid=0"",""$B$1:$CC$1""), 0))"),12439.0)</f>
        <v>12439</v>
      </c>
      <c r="H13" s="217"/>
      <c r="I13" s="218"/>
      <c r="J13" s="241" t="s">
        <v>14</v>
      </c>
      <c r="K13" s="242" t="s">
        <v>77</v>
      </c>
      <c r="L13" s="204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D12,importrange(""https://docs.google.com/spreadsheets/d/1ulhRlvPGI1WUeEVZ8MIP4kdzgi_Tpp8WaPpDZVXzD7o/edit#gid=0"",""$B$1:$CC$1""), 0))"),3364139.0)</f>
        <v>3364139</v>
      </c>
      <c r="M13" s="204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D12,importrange(""https://docs.google.com/spreadsheets/d/1ulhRlvPGI1WUeEVZ8MIP4kdzgi_Tpp8WaPpDZVXzD7o/edit#gid=0"",""$B$1:$CC$1""), 0))"),879309.0)</f>
        <v>879309</v>
      </c>
    </row>
    <row r="14">
      <c r="A14" s="1"/>
      <c r="B14" s="1"/>
      <c r="C14" s="62"/>
      <c r="D14" s="67"/>
      <c r="E14" s="241" t="s">
        <v>25</v>
      </c>
      <c r="F14" s="20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12,importrange(""https://docs.google.com/spreadsheets/d/1ulhRlvPGI1WUeEVZ8MIP4kdzgi_Tpp8WaPpDZVXzD7o/edit#gid=0"",""$B$1:$CC$1""), 0))"),3364139.0)</f>
        <v>3364139</v>
      </c>
      <c r="G14" s="204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12,importrange(""https://docs.google.com/spreadsheets/d/1ulhRlvPGI1WUeEVZ8MIP4kdzgi_Tpp8WaPpDZVXzD7o/edit#gid=0"",""$B$1:$CC$1""), 0))"),879309.0)</f>
        <v>879309</v>
      </c>
      <c r="H14" s="217"/>
      <c r="I14" s="218"/>
      <c r="J14" s="64" t="s">
        <v>78</v>
      </c>
      <c r="K14" s="243" t="s">
        <v>79</v>
      </c>
      <c r="L14" s="244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C22,importrange(""https://docs.google.com/spreadsheets/d/1ulhRlvPGI1WUeEVZ8MIP4kdzgi_Tpp8WaPpDZVXzD7o/edit#gid=0"",""$B$1:$CC$1""), 0))"),43898.0)</f>
        <v>43898</v>
      </c>
      <c r="M14" s="245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C22,importrange(""https://docs.google.com/spreadsheets/d/1ulhRlvPGI1WUeEVZ8MIP4kdzgi_Tpp8WaPpDZVXzD7o/edit#gid=0"",""$B$1:$CC$1""), 0))"),11085.0)</f>
        <v>11085</v>
      </c>
    </row>
    <row r="15">
      <c r="A15" s="1"/>
      <c r="B15" s="1"/>
      <c r="C15" s="63" t="s">
        <v>30</v>
      </c>
      <c r="D15" s="67" t="s">
        <v>31</v>
      </c>
      <c r="E15" s="246" t="s">
        <v>26</v>
      </c>
      <c r="F15" s="237"/>
      <c r="G15" s="237"/>
      <c r="H15" s="217"/>
      <c r="I15" s="218"/>
      <c r="J15" s="64" t="s">
        <v>14</v>
      </c>
      <c r="K15" s="247" t="s">
        <v>94</v>
      </c>
      <c r="L15" s="202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D22,importrange(""https://docs.google.com/spreadsheets/d/1ulhRlvPGI1WUeEVZ8MIP4kdzgi_Tpp8WaPpDZVXzD7o/edit#gid=0"",""$B$1:$CC$1""), 0))"),2629302.0)</f>
        <v>2629302</v>
      </c>
      <c r="M15" s="202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D22,importrange(""https://docs.google.com/spreadsheets/d/1ulhRlvPGI1WUeEVZ8MIP4kdzgi_Tpp8WaPpDZVXzD7o/edit#gid=0"",""$B$1:$CC$1""), 0))"),678549.0)</f>
        <v>678549</v>
      </c>
    </row>
    <row r="16">
      <c r="A16" s="77"/>
      <c r="B16" s="1"/>
      <c r="C16" s="63"/>
      <c r="D16" s="67"/>
      <c r="E16" s="64" t="s">
        <v>23</v>
      </c>
      <c r="F16" s="24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C22,importrange(""https://docs.google.com/spreadsheets/d/1ulhRlvPGI1WUeEVZ8MIP4kdzgi_Tpp8WaPpDZVXzD7o/edit#gid=0"",""$B$1:$CC$1""), 0))"),43898.0)</f>
        <v>43898</v>
      </c>
      <c r="G16" s="245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C22,importrange(""https://docs.google.com/spreadsheets/d/1ulhRlvPGI1WUeEVZ8MIP4kdzgi_Tpp8WaPpDZVXzD7o/edit#gid=0"",""$B$1:$CC$1""), 0))"),11085.0)</f>
        <v>11085</v>
      </c>
      <c r="H16" s="217"/>
      <c r="I16" s="218"/>
      <c r="J16" s="29" t="s">
        <v>29</v>
      </c>
      <c r="K16" s="248" t="s">
        <v>79</v>
      </c>
      <c r="L16" s="249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C15,importrange(""https://docs.google.com/spreadsheets/d/1ulhRlvPGI1WUeEVZ8MIP4kdzgi_Tpp8WaPpDZVXzD7o/edit#gid=0"",""$B$1:$CC$1""), 0))"),1082.0)</f>
        <v>1082</v>
      </c>
      <c r="M16" s="250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C15,importrange(""https://docs.google.com/spreadsheets/d/1ulhRlvPGI1WUeEVZ8MIP4kdzgi_Tpp8WaPpDZVXzD7o/edit#gid=0"",""$B$1:$CC$1""), 0))"),275.0)</f>
        <v>275</v>
      </c>
    </row>
    <row r="17">
      <c r="A17" s="77"/>
      <c r="B17" s="1"/>
      <c r="C17" s="63"/>
      <c r="D17" s="67"/>
      <c r="E17" s="64" t="s">
        <v>25</v>
      </c>
      <c r="F17" s="20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22,importrange(""https://docs.google.com/spreadsheets/d/1ulhRlvPGI1WUeEVZ8MIP4kdzgi_Tpp8WaPpDZVXzD7o/edit#gid=0"",""$B$1:$CC$1""), 0))"),2629302.0)</f>
        <v>2629302</v>
      </c>
      <c r="G17" s="20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22,importrange(""https://docs.google.com/spreadsheets/d/1ulhRlvPGI1WUeEVZ8MIP4kdzgi_Tpp8WaPpDZVXzD7o/edit#gid=0"",""$B$1:$CC$1""), 0))"),678549.0)</f>
        <v>678549</v>
      </c>
      <c r="H17" s="217"/>
      <c r="I17" s="218"/>
      <c r="J17" s="29" t="s">
        <v>14</v>
      </c>
      <c r="K17" s="251" t="s">
        <v>94</v>
      </c>
      <c r="L17" s="19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D15,importrange(""https://docs.google.com/spreadsheets/d/1ulhRlvPGI1WUeEVZ8MIP4kdzgi_Tpp8WaPpDZVXzD7o/edit#gid=0"",""$B$1:$CC$1""), 0))"),662042.0)</f>
        <v>662042</v>
      </c>
      <c r="M17" s="19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D15,importrange(""https://docs.google.com/spreadsheets/d/1ulhRlvPGI1WUeEVZ8MIP4kdzgi_Tpp8WaPpDZVXzD7o/edit#gid=0"",""$B$1:$CC$1""), 0))"),184973.0)</f>
        <v>184973</v>
      </c>
    </row>
    <row r="18">
      <c r="A18" s="77"/>
      <c r="B18" s="1"/>
      <c r="C18" s="63"/>
      <c r="D18" s="67"/>
      <c r="E18" s="246" t="s">
        <v>29</v>
      </c>
      <c r="F18" s="237"/>
      <c r="G18" s="237"/>
      <c r="H18" s="217"/>
      <c r="I18" s="218"/>
      <c r="J18" s="64" t="s">
        <v>32</v>
      </c>
      <c r="K18" s="243" t="s">
        <v>79</v>
      </c>
      <c r="L18" s="244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0))"),5230.0)</f>
        <v>5230</v>
      </c>
      <c r="M18" s="245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0))"),1079.0)</f>
        <v>1079</v>
      </c>
    </row>
    <row r="19">
      <c r="A19" s="77"/>
      <c r="B19" s="1"/>
      <c r="C19" s="63"/>
      <c r="D19" s="67"/>
      <c r="E19" s="29" t="s">
        <v>23</v>
      </c>
      <c r="F19" s="249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C15,importrange(""https://docs.google.com/spreadsheets/d/1ulhRlvPGI1WUeEVZ8MIP4kdzgi_Tpp8WaPpDZVXzD7o/edit#gid=0"",""$B$1:$CC$1""), 0))"),1082.0)</f>
        <v>1082</v>
      </c>
      <c r="G19" s="250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C15,importrange(""https://docs.google.com/spreadsheets/d/1ulhRlvPGI1WUeEVZ8MIP4kdzgi_Tpp8WaPpDZVXzD7o/edit#gid=0"",""$B$1:$CC$1""), 0))"),275.0)</f>
        <v>275</v>
      </c>
      <c r="H19" s="217"/>
      <c r="I19" s="218"/>
      <c r="J19" s="64" t="s">
        <v>14</v>
      </c>
      <c r="K19" s="247" t="s">
        <v>94</v>
      </c>
      <c r="L19" s="202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0))"),72795.0)</f>
        <v>72795</v>
      </c>
      <c r="M19" s="202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0))"),15787.0)</f>
        <v>15787</v>
      </c>
    </row>
    <row r="20">
      <c r="A20" s="77"/>
      <c r="B20" s="1"/>
      <c r="C20" s="63"/>
      <c r="D20" s="67"/>
      <c r="E20" s="252" t="s">
        <v>25</v>
      </c>
      <c r="F20" s="19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15,importrange(""https://docs.google.com/spreadsheets/d/1ulhRlvPGI1WUeEVZ8MIP4kdzgi_Tpp8WaPpDZVXzD7o/edit#gid=0"",""$B$1:$CC$1""), 0))"),662042.0)</f>
        <v>662042</v>
      </c>
      <c r="G20" s="19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15,importrange(""https://docs.google.com/spreadsheets/d/1ulhRlvPGI1WUeEVZ8MIP4kdzgi_Tpp8WaPpDZVXzD7o/edit#gid=0"",""$B$1:$CC$1""), 0))"),184973.0)</f>
        <v>184973</v>
      </c>
      <c r="H20" s="217"/>
      <c r="I20" s="218"/>
      <c r="J20" s="253" t="s">
        <v>35</v>
      </c>
      <c r="K20" s="254"/>
      <c r="L20" s="255"/>
      <c r="M20" s="256"/>
    </row>
    <row r="21">
      <c r="A21" s="77"/>
      <c r="B21" s="1"/>
      <c r="C21" s="63"/>
      <c r="D21" s="67"/>
      <c r="E21" s="246" t="s">
        <v>32</v>
      </c>
      <c r="F21" s="257"/>
      <c r="G21" s="257"/>
      <c r="H21" s="217"/>
      <c r="I21" s="218"/>
      <c r="J21" s="29" t="s">
        <v>36</v>
      </c>
      <c r="K21" s="196" t="s">
        <v>81</v>
      </c>
      <c r="L21" s="44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26,importrange(""https://docs.google.com/spreadsheets/d/1ulhRlvPGI1WUeEVZ8MIP4kdzgi_Tpp8WaPpDZVXzD7o/edit#gid=0"",""$B$1:$CC$1""), 0))"),41798.0)</f>
        <v>41798</v>
      </c>
      <c r="M21" s="142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26,importrange(""https://docs.google.com/spreadsheets/d/1ulhRlvPGI1WUeEVZ8MIP4kdzgi_Tpp8WaPpDZVXzD7o/edit#gid=0"",""$B$1:$CC$1""), 0))"),42327.0)</f>
        <v>42327</v>
      </c>
    </row>
    <row r="22">
      <c r="A22" s="77"/>
      <c r="B22" s="1"/>
      <c r="C22" s="63" t="s">
        <v>27</v>
      </c>
      <c r="D22" s="67" t="s">
        <v>28</v>
      </c>
      <c r="E22" s="64" t="s">
        <v>23</v>
      </c>
      <c r="F22" s="24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0))"),5230.0)</f>
        <v>5230</v>
      </c>
      <c r="G22" s="245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C23,importrange(""https://docs.google.com/spreadsheets/d/1ulhRlvPGI1WUeEVZ8MIP4kdzgi_Tpp8WaPpDZVXzD7o/edit#gid=0"",""$B$1:$CC$1""), 0))"),1079.0)</f>
        <v>1079</v>
      </c>
      <c r="H22" s="217"/>
      <c r="I22" s="218"/>
      <c r="J22" s="29" t="s">
        <v>14</v>
      </c>
      <c r="K22" s="196" t="s">
        <v>95</v>
      </c>
      <c r="L22" s="132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27,importrange(""https://docs.google.com/spreadsheets/d/1ulhRlvPGI1WUeEVZ8MIP4kdzgi_Tpp8WaPpDZVXzD7o/edit#gid=0"",""$B$1:$CC$1""), 0))"),519990.0)</f>
        <v>519990</v>
      </c>
      <c r="M22" s="19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27,importrange(""https://docs.google.com/spreadsheets/d/1ulhRlvPGI1WUeEVZ8MIP4kdzgi_Tpp8WaPpDZVXzD7o/edit#gid=0"",""$B$1:$CC$1""), 0))"),541683.87)</f>
        <v>541683.87</v>
      </c>
    </row>
    <row r="23">
      <c r="A23" s="1"/>
      <c r="B23" s="1"/>
      <c r="C23" s="63" t="s">
        <v>33</v>
      </c>
      <c r="D23" s="67" t="s">
        <v>34</v>
      </c>
      <c r="E23" s="64" t="s">
        <v>25</v>
      </c>
      <c r="F23" s="20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0))"),72795.0)</f>
        <v>72795</v>
      </c>
      <c r="G23" s="20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23,importrange(""https://docs.google.com/spreadsheets/d/1ulhRlvPGI1WUeEVZ8MIP4kdzgi_Tpp8WaPpDZVXzD7o/edit#gid=0"",""$B$1:$CC$1""), 0))"),15787.0)</f>
        <v>15787</v>
      </c>
      <c r="H23" s="217"/>
      <c r="I23" s="218"/>
      <c r="J23" s="64" t="s">
        <v>39</v>
      </c>
      <c r="K23" s="199" t="s">
        <v>76</v>
      </c>
      <c r="L23" s="194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D29,importrange(""https://docs.google.com/spreadsheets/d/1ulhRlvPGI1WUeEVZ8MIP4kdzgi_Tpp8WaPpDZVXzD7o/edit#gid=0"",""$B$1:$CC$1""), 0))"),221307.0)</f>
        <v>221307</v>
      </c>
      <c r="M23" s="200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D29,importrange(""https://docs.google.com/spreadsheets/d/1ulhRlvPGI1WUeEVZ8MIP4kdzgi_Tpp8WaPpDZVXzD7o/edit#gid=0"",""$B$1:$CC$1""), 0))"),54096.0)</f>
        <v>54096</v>
      </c>
    </row>
    <row r="24">
      <c r="A24" s="1"/>
      <c r="B24" s="1"/>
      <c r="C24" s="1"/>
      <c r="D24" s="46"/>
      <c r="E24" s="253" t="s">
        <v>35</v>
      </c>
      <c r="F24" s="255"/>
      <c r="G24" s="256"/>
      <c r="H24" s="217"/>
      <c r="I24" s="218"/>
      <c r="J24" s="64" t="s">
        <v>14</v>
      </c>
      <c r="K24" s="199" t="s">
        <v>83</v>
      </c>
      <c r="L24" s="195" t="str">
        <f>IFERROR(__xludf.DUMMYFUNCTION("index( importrange(""https://docs.google.com/spreadsheets/d/1ulhRlvPGI1WUeEVZ8MIP4kdzgi_Tpp8WaPpDZVXzD7o/edit#gid=0"",""$B$1:$CE$500""),match(L$2,importrange(""https://docs.google.com/spreadsheets/d/1ulhRlvPGI1WUeEVZ8MIP4kdzgi_Tpp8WaPpDZVXzD7o/edit#gid=0"&amp;""",""$B$1:$B$500""),0),match($E30,importrange(""https://docs.google.com/spreadsheets/d/1ulhRlvPGI1WUeEVZ8MIP4kdzgi_Tpp8WaPpDZVXzD7o/edit#gid=0"",""$B$1:$CE$1""), 0))/1000"),"#N/A")</f>
        <v>#N/A</v>
      </c>
      <c r="M24" s="202" t="str">
        <f>IFERROR(__xludf.DUMMYFUNCTION("index( importrange(""https://docs.google.com/spreadsheets/d/1ulhRlvPGI1WUeEVZ8MIP4kdzgi_Tpp8WaPpDZVXzD7o/edit#gid=0"",""$B$1:$CE$500""),match(M$2,importrange(""https://docs.google.com/spreadsheets/d/1ulhRlvPGI1WUeEVZ8MIP4kdzgi_Tpp8WaPpDZVXzD7o/edit#gid=0"&amp;""",""$B$1:$B$500""),0),match($E30,importrange(""https://docs.google.com/spreadsheets/d/1ulhRlvPGI1WUeEVZ8MIP4kdzgi_Tpp8WaPpDZVXzD7o/edit#gid=0"",""$B$1:$CE$1""), 0))/1000"),"#N/A")</f>
        <v>#N/A</v>
      </c>
    </row>
    <row r="25">
      <c r="A25" s="1"/>
      <c r="B25" s="1"/>
      <c r="C25" s="1"/>
      <c r="D25" s="49"/>
      <c r="E25" s="246" t="s">
        <v>36</v>
      </c>
      <c r="F25" s="258"/>
      <c r="G25" s="257"/>
      <c r="H25" s="217"/>
      <c r="I25" s="218"/>
      <c r="J25" s="253" t="s">
        <v>44</v>
      </c>
      <c r="K25" s="254"/>
      <c r="L25" s="255"/>
      <c r="M25" s="256"/>
    </row>
    <row r="26">
      <c r="A26" s="1"/>
      <c r="B26" s="1"/>
      <c r="C26" s="1"/>
      <c r="D26" s="49"/>
      <c r="E26" s="87" t="s">
        <v>37</v>
      </c>
      <c r="F26" s="4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26,importrange(""https://docs.google.com/spreadsheets/d/1ulhRlvPGI1WUeEVZ8MIP4kdzgi_Tpp8WaPpDZVXzD7o/edit#gid=0"",""$B$1:$CC$1""), 0))"),41798.0)</f>
        <v>41798</v>
      </c>
      <c r="G26" s="14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26,importrange(""https://docs.google.com/spreadsheets/d/1ulhRlvPGI1WUeEVZ8MIP4kdzgi_Tpp8WaPpDZVXzD7o/edit#gid=0"",""$B$1:$CC$1""), 0))"),42327.0)</f>
        <v>42327</v>
      </c>
      <c r="H26" s="217"/>
      <c r="I26" s="218"/>
      <c r="J26" s="53" t="s">
        <v>96</v>
      </c>
      <c r="K26" s="259" t="s">
        <v>85</v>
      </c>
      <c r="L26" s="192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32,importrange(""https://docs.google.com/spreadsheets/d/1ulhRlvPGI1WUeEVZ8MIP4kdzgi_Tpp8WaPpDZVXzD7o/edit#gid=0"",""$B$1:$CC$1""), 0))"),3489994.0)</f>
        <v>3489994</v>
      </c>
      <c r="M26" s="204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32,importrange(""https://docs.google.com/spreadsheets/d/1ulhRlvPGI1WUeEVZ8MIP4kdzgi_Tpp8WaPpDZVXzD7o/edit#gid=0"",""$B$1:$CC$1""), 0))"),956274.0)</f>
        <v>956274</v>
      </c>
    </row>
    <row r="27">
      <c r="A27" s="1"/>
      <c r="B27" s="1"/>
      <c r="C27" s="1"/>
      <c r="D27" s="91"/>
      <c r="E27" s="99" t="s">
        <v>38</v>
      </c>
      <c r="F27" s="13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27,importrange(""https://docs.google.com/spreadsheets/d/1ulhRlvPGI1WUeEVZ8MIP4kdzgi_Tpp8WaPpDZVXzD7o/edit#gid=0"",""$B$1:$CC$1""), 0))"),519990.0)</f>
        <v>519990</v>
      </c>
      <c r="G27" s="26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27,importrange(""https://docs.google.com/spreadsheets/d/1ulhRlvPGI1WUeEVZ8MIP4kdzgi_Tpp8WaPpDZVXzD7o/edit#gid=0"",""$B$1:$CC$1""), 0))"),541683.87)</f>
        <v>541683.87</v>
      </c>
      <c r="H27" s="217"/>
      <c r="I27" s="218"/>
      <c r="J27" s="53" t="s">
        <v>14</v>
      </c>
      <c r="K27" s="259" t="s">
        <v>86</v>
      </c>
      <c r="L27" s="192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33,importrange(""https://docs.google.com/spreadsheets/d/1ulhRlvPGI1WUeEVZ8MIP4kdzgi_Tpp8WaPpDZVXzD7o/edit#gid=0"",""$B$1:$CC$1""), 0))"),281686.0)</f>
        <v>281686</v>
      </c>
      <c r="M27" s="204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33,importrange(""https://docs.google.com/spreadsheets/d/1ulhRlvPGI1WUeEVZ8MIP4kdzgi_Tpp8WaPpDZVXzD7o/edit#gid=0"",""$B$1:$CC$1""), 0))"),91122.0)</f>
        <v>91122</v>
      </c>
    </row>
    <row r="28">
      <c r="A28" s="1"/>
      <c r="B28" s="1"/>
      <c r="C28" s="1"/>
      <c r="D28" s="98"/>
      <c r="E28" s="246" t="s">
        <v>39</v>
      </c>
      <c r="F28" s="260"/>
      <c r="G28" s="261"/>
      <c r="H28" s="217"/>
      <c r="I28" s="218"/>
      <c r="J28" s="205" t="s">
        <v>47</v>
      </c>
      <c r="K28" s="262" t="s">
        <v>85</v>
      </c>
      <c r="L28" s="195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35,importrange(""https://docs.google.com/spreadsheets/d/1ulhRlvPGI1WUeEVZ8MIP4kdzgi_Tpp8WaPpDZVXzD7o/edit#gid=0"",""$B$1:$CC$1""), 0))"),3390412.0)</f>
        <v>3390412</v>
      </c>
      <c r="M28" s="202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35,importrange(""https://docs.google.com/spreadsheets/d/1ulhRlvPGI1WUeEVZ8MIP4kdzgi_Tpp8WaPpDZVXzD7o/edit#gid=0"",""$B$1:$CC$1""), 0))"),933157.0)</f>
        <v>933157</v>
      </c>
    </row>
    <row r="29">
      <c r="A29" s="1"/>
      <c r="B29" s="1"/>
      <c r="C29" s="1"/>
      <c r="D29" s="87" t="s">
        <v>40</v>
      </c>
      <c r="E29" s="29" t="s">
        <v>41</v>
      </c>
      <c r="F29" s="4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D29,importrange(""https://docs.google.com/spreadsheets/d/1ulhRlvPGI1WUeEVZ8MIP4kdzgi_Tpp8WaPpDZVXzD7o/edit#gid=0"",""$B$1:$CC$1""), 0))"),221307.0)</f>
        <v>221307</v>
      </c>
      <c r="G29" s="142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D29,importrange(""https://docs.google.com/spreadsheets/d/1ulhRlvPGI1WUeEVZ8MIP4kdzgi_Tpp8WaPpDZVXzD7o/edit#gid=0"",""$B$1:$CC$1""), 0))"),54096.0)</f>
        <v>54096</v>
      </c>
      <c r="H29" s="217"/>
      <c r="I29" s="218"/>
      <c r="J29" s="205" t="s">
        <v>14</v>
      </c>
      <c r="K29" s="262" t="s">
        <v>86</v>
      </c>
      <c r="L29" s="195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36,importrange(""https://docs.google.com/spreadsheets/d/1ulhRlvPGI1WUeEVZ8MIP4kdzgi_Tpp8WaPpDZVXzD7o/edit#gid=0"",""$B$1:$CC$1""), 0))"),256792.0)</f>
        <v>256792</v>
      </c>
      <c r="M29" s="202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36,importrange(""https://docs.google.com/spreadsheets/d/1ulhRlvPGI1WUeEVZ8MIP4kdzgi_Tpp8WaPpDZVXzD7o/edit#gid=0"",""$B$1:$CC$1""), 0))"),86058.0)</f>
        <v>86058</v>
      </c>
    </row>
    <row r="30">
      <c r="A30" s="1"/>
      <c r="B30" s="1"/>
      <c r="C30" s="1"/>
      <c r="D30" s="263"/>
      <c r="E30" s="99" t="s">
        <v>42</v>
      </c>
      <c r="F30" s="134" t="str">
        <f>IFERROR(__xludf.DUMMYFUNCTION("index( importrange(""https://docs.google.com/spreadsheets/d/1ulhRlvPGI1WUeEVZ8MIP4kdzgi_Tpp8WaPpDZVXzD7o/edit#gid=0"",""$B$1:$CE$500""),match(F$2,importrange(""https://docs.google.com/spreadsheets/d/1ulhRlvPGI1WUeEVZ8MIP4kdzgi_Tpp8WaPpDZVXzD7o/edit#gid=0"&amp;""",""$B$1:$B$500""),0),match($E30,importrange(""https://docs.google.com/spreadsheets/d/1ulhRlvPGI1WUeEVZ8MIP4kdzgi_Tpp8WaPpDZVXzD7o/edit#gid=0"",""$B$1:$CE$1""), 0))/1000"),"#N/A")</f>
        <v>#N/A</v>
      </c>
      <c r="G30" s="26" t="str">
        <f>IFERROR(__xludf.DUMMYFUNCTION("index( importrange(""https://docs.google.com/spreadsheets/d/1ulhRlvPGI1WUeEVZ8MIP4kdzgi_Tpp8WaPpDZVXzD7o/edit#gid=0"",""$B$1:$CE$500""),match(G$2,importrange(""https://docs.google.com/spreadsheets/d/1ulhRlvPGI1WUeEVZ8MIP4kdzgi_Tpp8WaPpDZVXzD7o/edit#gid=0"&amp;""",""$B$1:$B$500""),0),match($E30,importrange(""https://docs.google.com/spreadsheets/d/1ulhRlvPGI1WUeEVZ8MIP4kdzgi_Tpp8WaPpDZVXzD7o/edit#gid=0"",""$B$1:$CE$1""), 0))/1000"),"#N/A")</f>
        <v>#N/A</v>
      </c>
      <c r="H30" s="217"/>
      <c r="I30" s="221" t="s">
        <v>43</v>
      </c>
      <c r="J30" s="209" t="s">
        <v>50</v>
      </c>
      <c r="K30" s="259" t="s">
        <v>85</v>
      </c>
      <c r="L30" s="132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0))"),52126.0)</f>
        <v>52126</v>
      </c>
      <c r="M30" s="19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0))"),11599.0)</f>
        <v>11599</v>
      </c>
    </row>
    <row r="31">
      <c r="A31" s="1"/>
      <c r="B31" s="1"/>
      <c r="C31" s="1"/>
      <c r="D31" s="46"/>
      <c r="E31" s="253" t="s">
        <v>44</v>
      </c>
      <c r="F31" s="255"/>
      <c r="G31" s="256"/>
      <c r="H31" s="217"/>
      <c r="I31" s="218"/>
      <c r="J31" s="209" t="s">
        <v>14</v>
      </c>
      <c r="K31" s="259" t="s">
        <v>86</v>
      </c>
      <c r="L31" s="132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0))"),16021.0)</f>
        <v>16021</v>
      </c>
      <c r="M31" s="19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0))"),3243.0)</f>
        <v>3243</v>
      </c>
    </row>
    <row r="32">
      <c r="A32" s="1"/>
      <c r="B32" s="1"/>
      <c r="C32" s="1"/>
      <c r="D32" s="49"/>
      <c r="E32" s="102" t="s">
        <v>45</v>
      </c>
      <c r="F32" s="19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32,importrange(""https://docs.google.com/spreadsheets/d/1ulhRlvPGI1WUeEVZ8MIP4kdzgi_Tpp8WaPpDZVXzD7o/edit#gid=0"",""$B$1:$CC$1""), 0))"),3489994.0)</f>
        <v>3489994</v>
      </c>
      <c r="G32" s="204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32,importrange(""https://docs.google.com/spreadsheets/d/1ulhRlvPGI1WUeEVZ8MIP4kdzgi_Tpp8WaPpDZVXzD7o/edit#gid=0"",""$B$1:$CC$1""), 0))"),956274.0)</f>
        <v>956274</v>
      </c>
      <c r="H32" s="217"/>
      <c r="I32" s="218"/>
      <c r="J32" s="205" t="s">
        <v>53</v>
      </c>
      <c r="K32" s="262" t="s">
        <v>85</v>
      </c>
      <c r="L32" s="195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41,importrange(""https://docs.google.com/spreadsheets/d/1ulhRlvPGI1WUeEVZ8MIP4kdzgi_Tpp8WaPpDZVXzD7o/edit#gid=0"",""$B$1:$CC$1""), 0))"),46589.0)</f>
        <v>46589</v>
      </c>
      <c r="M32" s="202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41,importrange(""https://docs.google.com/spreadsheets/d/1ulhRlvPGI1WUeEVZ8MIP4kdzgi_Tpp8WaPpDZVXzD7o/edit#gid=0"",""$B$1:$CC$1""), 0))"),11340.0)</f>
        <v>11340</v>
      </c>
    </row>
    <row r="33">
      <c r="A33" s="1"/>
      <c r="B33" s="1"/>
      <c r="C33" s="1"/>
      <c r="D33" s="91"/>
      <c r="E33" s="264" t="s">
        <v>46</v>
      </c>
      <c r="F33" s="265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33,importrange(""https://docs.google.com/spreadsheets/d/1ulhRlvPGI1WUeEVZ8MIP4kdzgi_Tpp8WaPpDZVXzD7o/edit#gid=0"",""$B$1:$CC$1""), 0))"),281686.0)</f>
        <v>281686</v>
      </c>
      <c r="G33" s="266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33,importrange(""https://docs.google.com/spreadsheets/d/1ulhRlvPGI1WUeEVZ8MIP4kdzgi_Tpp8WaPpDZVXzD7o/edit#gid=0"",""$B$1:$CC$1""), 0))"),91122.0)</f>
        <v>91122</v>
      </c>
      <c r="H33" s="217"/>
      <c r="I33" s="218"/>
      <c r="J33" s="267" t="s">
        <v>14</v>
      </c>
      <c r="K33" s="262" t="s">
        <v>86</v>
      </c>
      <c r="L33" s="268">
        <f>IFERROR(__xludf.DUMMYFUNCTION("index( importrange(""https://docs.google.com/spreadsheets/d/1ulhRlvPGI1WUeEVZ8MIP4kdzgi_Tpp8WaPpDZVXzD7o/edit#gid=0"",""$B$1:$CC$500""),match(L$2,importrange(""https://docs.google.com/spreadsheets/d/1ulhRlvPGI1WUeEVZ8MIP4kdzgi_Tpp8WaPpDZVXzD7o/edit#gid=0"&amp;""",""$B$1:$B$500""),0),match($E42,importrange(""https://docs.google.com/spreadsheets/d/1ulhRlvPGI1WUeEVZ8MIP4kdzgi_Tpp8WaPpDZVXzD7o/edit#gid=0"",""$B$1:$CC$1""), 0))"),12566.0)</f>
        <v>12566</v>
      </c>
      <c r="M33" s="269">
        <f>IFERROR(__xludf.DUMMYFUNCTION("index( importrange(""https://docs.google.com/spreadsheets/d/1ulhRlvPGI1WUeEVZ8MIP4kdzgi_Tpp8WaPpDZVXzD7o/edit#gid=0"",""$B$1:$CC$500""),match(M$2,importrange(""https://docs.google.com/spreadsheets/d/1ulhRlvPGI1WUeEVZ8MIP4kdzgi_Tpp8WaPpDZVXzD7o/edit#gid=0"&amp;""",""$B$1:$B$500""),0),match($E42,importrange(""https://docs.google.com/spreadsheets/d/1ulhRlvPGI1WUeEVZ8MIP4kdzgi_Tpp8WaPpDZVXzD7o/edit#gid=0"",""$B$1:$CC$1""), 0))"),2768.0)</f>
        <v>2768</v>
      </c>
    </row>
    <row r="34">
      <c r="A34" s="1"/>
      <c r="B34" s="1"/>
      <c r="C34" s="1"/>
      <c r="D34" s="111"/>
      <c r="E34" s="246" t="s">
        <v>47</v>
      </c>
      <c r="F34" s="260"/>
      <c r="G34" s="261"/>
      <c r="H34" s="217"/>
      <c r="I34" s="218"/>
      <c r="J34" s="270" t="s">
        <v>97</v>
      </c>
      <c r="K34" s="271"/>
      <c r="L34" s="217"/>
      <c r="M34" s="217"/>
    </row>
    <row r="35">
      <c r="A35" s="1"/>
      <c r="B35" s="1"/>
      <c r="C35" s="1"/>
      <c r="D35" s="111"/>
      <c r="E35" s="112" t="s">
        <v>48</v>
      </c>
      <c r="F35" s="13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35,importrange(""https://docs.google.com/spreadsheets/d/1ulhRlvPGI1WUeEVZ8MIP4kdzgi_Tpp8WaPpDZVXzD7o/edit#gid=0"",""$B$1:$CC$1""), 0))"),3390412.0)</f>
        <v>3390412</v>
      </c>
      <c r="G35" s="19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35,importrange(""https://docs.google.com/spreadsheets/d/1ulhRlvPGI1WUeEVZ8MIP4kdzgi_Tpp8WaPpDZVXzD7o/edit#gid=0"",""$B$1:$CC$1""), 0))"),933157.0)</f>
        <v>933157</v>
      </c>
      <c r="H35" s="217"/>
      <c r="I35" s="218"/>
      <c r="J35" s="64" t="s">
        <v>14</v>
      </c>
      <c r="K35" s="243" t="s">
        <v>14</v>
      </c>
      <c r="L35" s="272" t="s">
        <v>14</v>
      </c>
      <c r="M35" s="273" t="s">
        <v>14</v>
      </c>
    </row>
    <row r="36">
      <c r="A36" s="1"/>
      <c r="B36" s="1"/>
      <c r="C36" s="1"/>
      <c r="D36" s="116"/>
      <c r="E36" s="274" t="s">
        <v>49</v>
      </c>
      <c r="F36" s="13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36,importrange(""https://docs.google.com/spreadsheets/d/1ulhRlvPGI1WUeEVZ8MIP4kdzgi_Tpp8WaPpDZVXzD7o/edit#gid=0"",""$B$1:$CC$1""), 0))"),256792.0)</f>
        <v>256792</v>
      </c>
      <c r="G36" s="26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36,importrange(""https://docs.google.com/spreadsheets/d/1ulhRlvPGI1WUeEVZ8MIP4kdzgi_Tpp8WaPpDZVXzD7o/edit#gid=0"",""$B$1:$CC$1""), 0))"),86058.0)</f>
        <v>86058</v>
      </c>
      <c r="H36" s="217"/>
      <c r="I36" s="218"/>
      <c r="K36" s="271"/>
    </row>
    <row r="37">
      <c r="A37" s="1"/>
      <c r="B37" s="1"/>
      <c r="C37" s="1"/>
      <c r="D37" s="111"/>
      <c r="E37" s="246" t="s">
        <v>50</v>
      </c>
      <c r="F37" s="260"/>
      <c r="G37" s="261"/>
      <c r="H37" s="217"/>
      <c r="I37" s="218"/>
      <c r="K37" s="271"/>
    </row>
    <row r="38">
      <c r="A38" s="1"/>
      <c r="B38" s="1"/>
      <c r="C38" s="1"/>
      <c r="D38" s="111"/>
      <c r="E38" s="112" t="s">
        <v>51</v>
      </c>
      <c r="F38" s="13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0))"),52126.0)</f>
        <v>52126</v>
      </c>
      <c r="G38" s="19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38,importrange(""https://docs.google.com/spreadsheets/d/1ulhRlvPGI1WUeEVZ8MIP4kdzgi_Tpp8WaPpDZVXzD7o/edit#gid=0"",""$B$1:$CC$1""), 0))"),11599.0)</f>
        <v>11599</v>
      </c>
      <c r="H38" s="217"/>
      <c r="I38" s="218"/>
      <c r="K38" s="271"/>
    </row>
    <row r="39">
      <c r="A39" s="1"/>
      <c r="B39" s="1"/>
      <c r="C39" s="1"/>
      <c r="D39" s="116"/>
      <c r="E39" s="274" t="s">
        <v>52</v>
      </c>
      <c r="F39" s="134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0))"),16021.0)</f>
        <v>16021</v>
      </c>
      <c r="G39" s="26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39,importrange(""https://docs.google.com/spreadsheets/d/1ulhRlvPGI1WUeEVZ8MIP4kdzgi_Tpp8WaPpDZVXzD7o/edit#gid=0"",""$B$1:$CC$1""), 0))"),3243.0)</f>
        <v>3243</v>
      </c>
      <c r="H39" s="217"/>
      <c r="I39" s="218"/>
      <c r="K39" s="271"/>
    </row>
    <row r="40">
      <c r="A40" s="1"/>
      <c r="B40" s="1"/>
      <c r="C40" s="1"/>
      <c r="D40" s="111"/>
      <c r="E40" s="246" t="s">
        <v>53</v>
      </c>
      <c r="F40" s="260"/>
      <c r="G40" s="261"/>
      <c r="H40" s="217"/>
      <c r="I40" s="218"/>
      <c r="K40" s="271"/>
    </row>
    <row r="41">
      <c r="A41" s="1"/>
      <c r="B41" s="1"/>
      <c r="C41" s="1"/>
      <c r="D41" s="111"/>
      <c r="E41" s="112" t="s">
        <v>54</v>
      </c>
      <c r="F41" s="132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41,importrange(""https://docs.google.com/spreadsheets/d/1ulhRlvPGI1WUeEVZ8MIP4kdzgi_Tpp8WaPpDZVXzD7o/edit#gid=0"",""$B$1:$CC$1""), 0))"),46589.0)</f>
        <v>46589</v>
      </c>
      <c r="G41" s="19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41,importrange(""https://docs.google.com/spreadsheets/d/1ulhRlvPGI1WUeEVZ8MIP4kdzgi_Tpp8WaPpDZVXzD7o/edit#gid=0"",""$B$1:$CC$1""), 0))"),11340.0)</f>
        <v>11340</v>
      </c>
      <c r="H41" s="217"/>
      <c r="I41" s="218"/>
      <c r="K41" s="271"/>
    </row>
    <row r="42">
      <c r="A42" s="1"/>
      <c r="B42" s="1"/>
      <c r="C42" s="1"/>
      <c r="D42" s="116"/>
      <c r="E42" s="117" t="s">
        <v>55</v>
      </c>
      <c r="F42" s="275">
        <f>IFERROR(__xludf.DUMMYFUNCTION("index( importrange(""https://docs.google.com/spreadsheets/d/1ulhRlvPGI1WUeEVZ8MIP4kdzgi_Tpp8WaPpDZVXzD7o/edit#gid=0"",""$B$1:$CC$500""),match(F$2,importrange(""https://docs.google.com/spreadsheets/d/1ulhRlvPGI1WUeEVZ8MIP4kdzgi_Tpp8WaPpDZVXzD7o/edit#gid=0"&amp;""",""$B$1:$B$500""),0),match($E42,importrange(""https://docs.google.com/spreadsheets/d/1ulhRlvPGI1WUeEVZ8MIP4kdzgi_Tpp8WaPpDZVXzD7o/edit#gid=0"",""$B$1:$CC$1""), 0))"),12566.0)</f>
        <v>12566</v>
      </c>
      <c r="G42" s="276">
        <f>IFERROR(__xludf.DUMMYFUNCTION("index( importrange(""https://docs.google.com/spreadsheets/d/1ulhRlvPGI1WUeEVZ8MIP4kdzgi_Tpp8WaPpDZVXzD7o/edit#gid=0"",""$B$1:$CC$500""),match(G$2,importrange(""https://docs.google.com/spreadsheets/d/1ulhRlvPGI1WUeEVZ8MIP4kdzgi_Tpp8WaPpDZVXzD7o/edit#gid=0"&amp;""",""$B$1:$B$500""),0),match($E42,importrange(""https://docs.google.com/spreadsheets/d/1ulhRlvPGI1WUeEVZ8MIP4kdzgi_Tpp8WaPpDZVXzD7o/edit#gid=0"",""$B$1:$CC$1""), 0))"),2768.0)</f>
        <v>2768</v>
      </c>
      <c r="H42" s="217"/>
      <c r="I42" s="218"/>
      <c r="K42" s="271"/>
    </row>
    <row r="43" ht="12.75" customHeight="1">
      <c r="A43" s="1"/>
      <c r="C43" s="1"/>
      <c r="E43" s="270" t="s">
        <v>97</v>
      </c>
      <c r="F43" s="217"/>
      <c r="G43" s="217"/>
      <c r="H43" s="217"/>
      <c r="I43" s="218"/>
      <c r="K43" s="271"/>
    </row>
    <row r="44" ht="12.75" customHeight="1">
      <c r="A44" s="1"/>
      <c r="C44" s="1"/>
      <c r="E44" s="120" t="s">
        <v>14</v>
      </c>
      <c r="F44" s="217"/>
      <c r="G44" s="217"/>
      <c r="H44" s="217"/>
      <c r="I44" s="218"/>
      <c r="J44" s="120" t="s">
        <v>14</v>
      </c>
      <c r="K44" s="271"/>
      <c r="L44" s="217"/>
      <c r="M44" s="217"/>
    </row>
    <row r="45" ht="12.75" customHeight="1">
      <c r="A45" s="1"/>
      <c r="C45" s="1"/>
      <c r="E45" s="121"/>
      <c r="F45" s="217"/>
      <c r="G45" s="217"/>
      <c r="H45" s="217"/>
      <c r="I45" s="218"/>
      <c r="J45" s="121"/>
      <c r="K45" s="271"/>
      <c r="L45" s="217"/>
      <c r="M45" s="217"/>
    </row>
    <row r="46" ht="12.75" customHeight="1">
      <c r="A46" s="1"/>
      <c r="C46" s="1"/>
      <c r="E46" s="122"/>
      <c r="F46" s="217"/>
      <c r="G46" s="217"/>
      <c r="H46" s="217"/>
      <c r="I46" s="218"/>
      <c r="J46" s="122"/>
      <c r="K46" s="271"/>
      <c r="L46" s="217"/>
      <c r="M46" s="217"/>
    </row>
    <row r="47">
      <c r="A47" s="1"/>
      <c r="C47" s="1"/>
      <c r="F47" s="217"/>
      <c r="G47" s="217"/>
      <c r="H47" s="217"/>
      <c r="I47" s="218"/>
      <c r="K47" s="271"/>
      <c r="L47" s="217"/>
      <c r="M47" s="217"/>
    </row>
    <row r="48">
      <c r="A48" s="1"/>
      <c r="F48" s="217"/>
      <c r="G48" s="217"/>
      <c r="H48" s="217"/>
      <c r="I48" s="218"/>
      <c r="K48" s="271"/>
      <c r="L48" s="217"/>
      <c r="M48" s="217"/>
    </row>
    <row r="49">
      <c r="A49" s="1"/>
      <c r="F49" s="217"/>
      <c r="G49" s="217"/>
      <c r="H49" s="217"/>
      <c r="I49" s="218"/>
      <c r="K49" s="271"/>
      <c r="L49" s="217"/>
      <c r="M49" s="217"/>
    </row>
    <row r="50">
      <c r="A50" s="1"/>
      <c r="F50" s="217"/>
      <c r="G50" s="217"/>
      <c r="H50" s="217"/>
      <c r="I50" s="218"/>
      <c r="K50" s="271"/>
      <c r="L50" s="217"/>
      <c r="M50" s="217"/>
    </row>
    <row r="51">
      <c r="A51" s="1"/>
      <c r="F51" s="217"/>
      <c r="G51" s="217"/>
      <c r="H51" s="217"/>
      <c r="I51" s="218"/>
      <c r="K51" s="271"/>
      <c r="L51" s="217"/>
      <c r="M51" s="217"/>
    </row>
    <row r="52">
      <c r="A52" s="1"/>
      <c r="F52" s="217"/>
      <c r="G52" s="217"/>
      <c r="H52" s="217"/>
      <c r="I52" s="218"/>
      <c r="K52" s="271"/>
      <c r="L52" s="217"/>
      <c r="M52" s="217"/>
    </row>
    <row r="53">
      <c r="A53" s="1"/>
      <c r="F53" s="217"/>
      <c r="G53" s="217"/>
      <c r="H53" s="217"/>
      <c r="I53" s="218"/>
      <c r="K53" s="271"/>
      <c r="L53" s="217"/>
      <c r="M53" s="217"/>
    </row>
    <row r="54">
      <c r="A54" s="1"/>
      <c r="F54" s="217"/>
      <c r="G54" s="217"/>
      <c r="H54" s="217"/>
      <c r="I54" s="218"/>
      <c r="K54" s="271"/>
      <c r="L54" s="217"/>
      <c r="M54" s="217"/>
    </row>
    <row r="55">
      <c r="A55" s="123"/>
      <c r="F55" s="217"/>
      <c r="G55" s="217"/>
      <c r="H55" s="217"/>
      <c r="I55" s="218"/>
      <c r="K55" s="271"/>
      <c r="L55" s="217"/>
      <c r="M55" s="217"/>
    </row>
    <row r="56">
      <c r="A56" s="1"/>
      <c r="F56" s="217"/>
      <c r="G56" s="217"/>
      <c r="H56" s="217"/>
      <c r="I56" s="218"/>
      <c r="K56" s="271"/>
      <c r="L56" s="217"/>
      <c r="M56" s="217"/>
    </row>
    <row r="57">
      <c r="A57" s="1"/>
      <c r="F57" s="217"/>
      <c r="G57" s="217"/>
      <c r="H57" s="217"/>
      <c r="I57" s="218"/>
      <c r="K57" s="271"/>
      <c r="L57" s="217"/>
      <c r="M57" s="217"/>
    </row>
    <row r="58">
      <c r="A58" s="1"/>
      <c r="F58" s="217"/>
      <c r="G58" s="217"/>
      <c r="H58" s="217"/>
      <c r="I58" s="218"/>
      <c r="K58" s="271"/>
      <c r="L58" s="217"/>
      <c r="M58" s="217"/>
    </row>
    <row r="59">
      <c r="A59" s="1"/>
      <c r="F59" s="217"/>
      <c r="G59" s="217"/>
      <c r="H59" s="217"/>
      <c r="I59" s="218"/>
      <c r="K59" s="271"/>
      <c r="L59" s="217"/>
      <c r="M59" s="217"/>
    </row>
    <row r="60">
      <c r="A60" s="1"/>
      <c r="F60" s="217"/>
      <c r="G60" s="217"/>
      <c r="H60" s="217"/>
      <c r="I60" s="218"/>
      <c r="K60" s="271"/>
      <c r="L60" s="217"/>
      <c r="M60" s="217"/>
    </row>
    <row r="61">
      <c r="A61" s="1"/>
      <c r="F61" s="217"/>
      <c r="G61" s="217"/>
      <c r="H61" s="217"/>
      <c r="I61" s="218"/>
      <c r="K61" s="271"/>
      <c r="L61" s="217"/>
      <c r="M61" s="217"/>
    </row>
    <row r="62">
      <c r="A62" s="1"/>
      <c r="F62" s="217"/>
      <c r="G62" s="217"/>
      <c r="H62" s="217"/>
      <c r="I62" s="218"/>
      <c r="K62" s="271"/>
      <c r="L62" s="217"/>
      <c r="M62" s="217"/>
    </row>
    <row r="63">
      <c r="A63" s="1"/>
      <c r="F63" s="217"/>
      <c r="G63" s="217"/>
      <c r="H63" s="217"/>
      <c r="I63" s="218"/>
      <c r="K63" s="271"/>
      <c r="L63" s="217"/>
      <c r="M63" s="217"/>
    </row>
    <row r="64">
      <c r="A64" s="1"/>
      <c r="F64" s="217"/>
      <c r="G64" s="217"/>
      <c r="H64" s="217"/>
      <c r="I64" s="218"/>
      <c r="K64" s="271"/>
      <c r="L64" s="217"/>
      <c r="M64" s="217"/>
    </row>
    <row r="65">
      <c r="A65" s="1"/>
      <c r="F65" s="217"/>
      <c r="G65" s="217"/>
      <c r="H65" s="217"/>
      <c r="I65" s="218"/>
      <c r="K65" s="271"/>
      <c r="L65" s="217"/>
      <c r="M65" s="217"/>
    </row>
    <row r="66">
      <c r="A66" s="1"/>
      <c r="F66" s="217"/>
      <c r="G66" s="217"/>
      <c r="H66" s="217"/>
      <c r="I66" s="218"/>
      <c r="K66" s="271"/>
      <c r="L66" s="217"/>
      <c r="M66" s="217"/>
    </row>
    <row r="67">
      <c r="A67" s="1"/>
      <c r="F67" s="217"/>
      <c r="G67" s="217"/>
      <c r="H67" s="217"/>
      <c r="I67" s="218"/>
      <c r="K67" s="271"/>
      <c r="L67" s="217"/>
      <c r="M67" s="217"/>
    </row>
    <row r="68">
      <c r="A68" s="1"/>
      <c r="F68" s="217"/>
      <c r="G68" s="217"/>
      <c r="H68" s="217"/>
      <c r="I68" s="218"/>
      <c r="K68" s="271"/>
      <c r="L68" s="217"/>
      <c r="M68" s="217"/>
    </row>
    <row r="69">
      <c r="A69" s="1"/>
      <c r="F69" s="217"/>
      <c r="G69" s="217"/>
      <c r="H69" s="217"/>
      <c r="I69" s="218"/>
      <c r="K69" s="271"/>
      <c r="L69" s="217"/>
      <c r="M69" s="217"/>
    </row>
    <row r="70">
      <c r="A70" s="1"/>
      <c r="F70" s="217"/>
      <c r="G70" s="217"/>
      <c r="H70" s="217"/>
      <c r="I70" s="218"/>
      <c r="K70" s="271"/>
      <c r="L70" s="217"/>
      <c r="M70" s="217"/>
    </row>
    <row r="71">
      <c r="A71" s="1"/>
      <c r="F71" s="217"/>
      <c r="G71" s="217"/>
      <c r="H71" s="217"/>
      <c r="I71" s="218"/>
      <c r="K71" s="271"/>
      <c r="L71" s="217"/>
      <c r="M71" s="217"/>
    </row>
    <row r="72">
      <c r="A72" s="1"/>
      <c r="F72" s="217"/>
      <c r="G72" s="217"/>
      <c r="H72" s="217"/>
      <c r="I72" s="218"/>
      <c r="K72" s="271"/>
      <c r="L72" s="217"/>
      <c r="M72" s="217"/>
    </row>
    <row r="73">
      <c r="A73" s="1"/>
      <c r="F73" s="217"/>
      <c r="G73" s="217"/>
      <c r="H73" s="217"/>
      <c r="I73" s="218"/>
      <c r="K73" s="271"/>
      <c r="L73" s="217"/>
      <c r="M73" s="217"/>
    </row>
    <row r="74">
      <c r="A74" s="1"/>
      <c r="F74" s="217"/>
      <c r="G74" s="217"/>
      <c r="H74" s="217"/>
      <c r="I74" s="218"/>
      <c r="K74" s="271"/>
      <c r="L74" s="217"/>
      <c r="M74" s="217"/>
    </row>
    <row r="75">
      <c r="A75" s="1"/>
      <c r="F75" s="217"/>
      <c r="G75" s="217"/>
      <c r="H75" s="217"/>
      <c r="I75" s="218"/>
      <c r="K75" s="271"/>
      <c r="L75" s="217"/>
      <c r="M75" s="217"/>
    </row>
    <row r="76">
      <c r="A76" s="1"/>
      <c r="F76" s="217"/>
      <c r="G76" s="217"/>
      <c r="H76" s="217"/>
      <c r="I76" s="218"/>
      <c r="K76" s="271"/>
      <c r="L76" s="217"/>
      <c r="M76" s="217"/>
    </row>
    <row r="77">
      <c r="A77" s="1"/>
      <c r="F77" s="217"/>
      <c r="G77" s="217"/>
      <c r="H77" s="217"/>
      <c r="I77" s="218"/>
      <c r="K77" s="271"/>
      <c r="L77" s="217"/>
      <c r="M77" s="217"/>
    </row>
    <row r="78">
      <c r="A78" s="1"/>
      <c r="F78" s="217"/>
      <c r="G78" s="217"/>
      <c r="H78" s="217"/>
      <c r="I78" s="218"/>
      <c r="K78" s="271"/>
      <c r="L78" s="217"/>
      <c r="M78" s="217"/>
    </row>
    <row r="79">
      <c r="A79" s="1"/>
      <c r="F79" s="217"/>
      <c r="G79" s="217"/>
      <c r="H79" s="217"/>
      <c r="I79" s="218"/>
      <c r="K79" s="271"/>
      <c r="L79" s="217"/>
      <c r="M79" s="217"/>
    </row>
    <row r="80">
      <c r="A80" s="1"/>
      <c r="F80" s="217"/>
      <c r="G80" s="217"/>
      <c r="H80" s="217"/>
      <c r="I80" s="218"/>
      <c r="K80" s="271"/>
      <c r="L80" s="217"/>
      <c r="M80" s="217"/>
    </row>
    <row r="81">
      <c r="A81" s="1"/>
      <c r="F81" s="217"/>
      <c r="G81" s="217"/>
      <c r="H81" s="217"/>
      <c r="I81" s="218"/>
      <c r="K81" s="271"/>
      <c r="L81" s="217"/>
      <c r="M81" s="217"/>
    </row>
    <row r="82">
      <c r="A82" s="1"/>
      <c r="F82" s="217"/>
      <c r="G82" s="217"/>
      <c r="H82" s="217"/>
      <c r="I82" s="218"/>
      <c r="K82" s="271"/>
      <c r="L82" s="217"/>
      <c r="M82" s="217"/>
    </row>
    <row r="83">
      <c r="A83" s="1"/>
      <c r="F83" s="217"/>
      <c r="G83" s="217"/>
      <c r="H83" s="217"/>
      <c r="I83" s="218"/>
      <c r="K83" s="271"/>
      <c r="L83" s="217"/>
      <c r="M83" s="217"/>
    </row>
    <row r="84">
      <c r="A84" s="1"/>
      <c r="F84" s="217"/>
      <c r="G84" s="217"/>
      <c r="H84" s="217"/>
      <c r="I84" s="218"/>
      <c r="K84" s="271"/>
      <c r="L84" s="217"/>
      <c r="M84" s="217"/>
    </row>
    <row r="85">
      <c r="A85" s="1"/>
      <c r="F85" s="217"/>
      <c r="G85" s="217"/>
      <c r="H85" s="217"/>
      <c r="I85" s="218"/>
      <c r="K85" s="271"/>
      <c r="L85" s="217"/>
      <c r="M85" s="217"/>
    </row>
    <row r="86">
      <c r="A86" s="1"/>
      <c r="F86" s="217"/>
      <c r="G86" s="217"/>
      <c r="H86" s="217"/>
      <c r="I86" s="218"/>
      <c r="K86" s="271"/>
      <c r="L86" s="217"/>
      <c r="M86" s="217"/>
    </row>
    <row r="87">
      <c r="A87" s="1"/>
      <c r="F87" s="217"/>
      <c r="G87" s="217"/>
      <c r="H87" s="217"/>
      <c r="I87" s="218"/>
      <c r="K87" s="271"/>
      <c r="L87" s="217"/>
      <c r="M87" s="217"/>
    </row>
    <row r="88">
      <c r="A88" s="1"/>
      <c r="F88" s="217"/>
      <c r="G88" s="217"/>
      <c r="H88" s="217"/>
      <c r="I88" s="218"/>
      <c r="K88" s="271"/>
      <c r="L88" s="217"/>
      <c r="M88" s="217"/>
    </row>
    <row r="89">
      <c r="A89" s="1"/>
      <c r="F89" s="217"/>
      <c r="G89" s="217"/>
      <c r="H89" s="217"/>
      <c r="I89" s="218"/>
      <c r="K89" s="271"/>
      <c r="L89" s="217"/>
      <c r="M89" s="217"/>
    </row>
    <row r="90">
      <c r="A90" s="1"/>
      <c r="F90" s="217"/>
      <c r="G90" s="217"/>
      <c r="H90" s="217"/>
      <c r="I90" s="218"/>
      <c r="K90" s="271"/>
      <c r="L90" s="217"/>
      <c r="M90" s="217"/>
    </row>
    <row r="91">
      <c r="A91" s="1"/>
      <c r="F91" s="217"/>
      <c r="G91" s="217"/>
      <c r="H91" s="217"/>
      <c r="I91" s="218"/>
      <c r="K91" s="271"/>
      <c r="L91" s="217"/>
      <c r="M91" s="217"/>
    </row>
    <row r="92">
      <c r="A92" s="1"/>
      <c r="F92" s="217"/>
      <c r="G92" s="217"/>
      <c r="H92" s="217"/>
      <c r="I92" s="218"/>
      <c r="K92" s="271"/>
      <c r="L92" s="217"/>
      <c r="M92" s="217"/>
    </row>
    <row r="93">
      <c r="A93" s="1"/>
      <c r="F93" s="217"/>
      <c r="G93" s="217"/>
      <c r="H93" s="217"/>
      <c r="I93" s="218"/>
      <c r="K93" s="271"/>
      <c r="L93" s="217"/>
      <c r="M93" s="217"/>
    </row>
    <row r="94">
      <c r="A94" s="1"/>
      <c r="F94" s="217"/>
      <c r="G94" s="217"/>
      <c r="H94" s="217"/>
      <c r="I94" s="218"/>
      <c r="K94" s="271"/>
      <c r="L94" s="217"/>
      <c r="M94" s="217"/>
    </row>
    <row r="95">
      <c r="A95" s="1"/>
      <c r="F95" s="217"/>
      <c r="G95" s="217"/>
      <c r="H95" s="217"/>
      <c r="I95" s="218"/>
      <c r="K95" s="271"/>
      <c r="L95" s="217"/>
      <c r="M95" s="217"/>
    </row>
    <row r="96">
      <c r="A96" s="1"/>
      <c r="F96" s="217"/>
      <c r="G96" s="217"/>
      <c r="H96" s="217"/>
      <c r="I96" s="218"/>
      <c r="K96" s="271"/>
      <c r="L96" s="217"/>
      <c r="M96" s="217"/>
    </row>
    <row r="97">
      <c r="A97" s="1"/>
      <c r="F97" s="217"/>
      <c r="G97" s="217"/>
      <c r="H97" s="217"/>
      <c r="I97" s="218"/>
      <c r="K97" s="271"/>
      <c r="L97" s="217"/>
      <c r="M97" s="217"/>
    </row>
    <row r="98">
      <c r="A98" s="1"/>
      <c r="F98" s="217"/>
      <c r="G98" s="217"/>
      <c r="H98" s="217"/>
      <c r="I98" s="218"/>
      <c r="K98" s="271"/>
      <c r="L98" s="217"/>
      <c r="M98" s="217"/>
    </row>
    <row r="99">
      <c r="A99" s="1"/>
      <c r="F99" s="217"/>
      <c r="G99" s="217"/>
      <c r="H99" s="217"/>
      <c r="I99" s="218"/>
      <c r="K99" s="271"/>
      <c r="L99" s="217"/>
      <c r="M99" s="217"/>
    </row>
    <row r="100">
      <c r="A100" s="1"/>
      <c r="F100" s="217"/>
      <c r="G100" s="217"/>
      <c r="H100" s="217"/>
      <c r="I100" s="218"/>
      <c r="K100" s="271"/>
      <c r="L100" s="217"/>
      <c r="M100" s="217"/>
    </row>
    <row r="101">
      <c r="A101" s="1"/>
      <c r="F101" s="217"/>
      <c r="G101" s="217"/>
      <c r="H101" s="217"/>
      <c r="I101" s="218"/>
      <c r="K101" s="271"/>
      <c r="L101" s="217"/>
      <c r="M101" s="217"/>
    </row>
    <row r="102">
      <c r="A102" s="1"/>
      <c r="F102" s="217"/>
      <c r="G102" s="217"/>
      <c r="H102" s="217"/>
      <c r="I102" s="218"/>
      <c r="K102" s="271"/>
      <c r="L102" s="217"/>
      <c r="M102" s="217"/>
    </row>
    <row r="103">
      <c r="A103" s="1"/>
      <c r="F103" s="217"/>
      <c r="G103" s="217"/>
      <c r="H103" s="217"/>
      <c r="I103" s="218"/>
      <c r="K103" s="271"/>
      <c r="L103" s="217"/>
      <c r="M103" s="217"/>
    </row>
    <row r="104">
      <c r="A104" s="1"/>
      <c r="F104" s="217"/>
      <c r="G104" s="217"/>
      <c r="H104" s="217"/>
      <c r="I104" s="218"/>
      <c r="K104" s="271"/>
      <c r="L104" s="217"/>
      <c r="M104" s="217"/>
    </row>
    <row r="105">
      <c r="A105" s="1"/>
      <c r="F105" s="217"/>
      <c r="G105" s="217"/>
      <c r="H105" s="217"/>
      <c r="I105" s="218"/>
      <c r="K105" s="271"/>
      <c r="L105" s="217"/>
      <c r="M105" s="217"/>
    </row>
    <row r="106">
      <c r="A106" s="1"/>
      <c r="F106" s="217"/>
      <c r="G106" s="217"/>
      <c r="H106" s="217"/>
      <c r="I106" s="218"/>
      <c r="K106" s="271"/>
      <c r="L106" s="217"/>
      <c r="M106" s="217"/>
    </row>
    <row r="107">
      <c r="A107" s="1"/>
      <c r="F107" s="217"/>
      <c r="G107" s="217"/>
      <c r="H107" s="217"/>
      <c r="I107" s="218"/>
      <c r="K107" s="271"/>
      <c r="L107" s="217"/>
      <c r="M107" s="217"/>
    </row>
    <row r="108">
      <c r="A108" s="1"/>
      <c r="F108" s="217"/>
      <c r="G108" s="217"/>
      <c r="H108" s="217"/>
      <c r="I108" s="218"/>
      <c r="K108" s="271"/>
      <c r="L108" s="217"/>
      <c r="M108" s="217"/>
    </row>
    <row r="109">
      <c r="A109" s="1"/>
      <c r="F109" s="217"/>
      <c r="G109" s="217"/>
      <c r="H109" s="217"/>
      <c r="I109" s="218"/>
      <c r="K109" s="271"/>
      <c r="L109" s="217"/>
      <c r="M109" s="217"/>
    </row>
    <row r="110">
      <c r="A110" s="1"/>
      <c r="F110" s="217"/>
      <c r="G110" s="217"/>
      <c r="H110" s="217"/>
      <c r="I110" s="218"/>
      <c r="K110" s="271"/>
      <c r="L110" s="217"/>
      <c r="M110" s="217"/>
    </row>
    <row r="111">
      <c r="A111" s="1"/>
      <c r="F111" s="217"/>
      <c r="G111" s="217"/>
      <c r="H111" s="217"/>
      <c r="I111" s="218"/>
      <c r="K111" s="271"/>
      <c r="L111" s="217"/>
      <c r="M111" s="217"/>
    </row>
    <row r="112">
      <c r="A112" s="1"/>
      <c r="F112" s="217"/>
      <c r="G112" s="217"/>
      <c r="H112" s="217"/>
      <c r="I112" s="218"/>
      <c r="K112" s="271"/>
      <c r="L112" s="217"/>
      <c r="M112" s="217"/>
    </row>
    <row r="113">
      <c r="A113" s="1"/>
      <c r="F113" s="217"/>
      <c r="G113" s="217"/>
      <c r="H113" s="217"/>
      <c r="I113" s="218"/>
      <c r="K113" s="271"/>
      <c r="L113" s="217"/>
      <c r="M113" s="217"/>
    </row>
    <row r="114">
      <c r="A114" s="1"/>
      <c r="F114" s="217"/>
      <c r="G114" s="217"/>
      <c r="H114" s="217"/>
      <c r="I114" s="218"/>
      <c r="K114" s="271"/>
      <c r="L114" s="217"/>
      <c r="M114" s="217"/>
    </row>
    <row r="115">
      <c r="A115" s="1"/>
      <c r="F115" s="217"/>
      <c r="G115" s="217"/>
      <c r="H115" s="217"/>
      <c r="I115" s="218"/>
      <c r="K115" s="271"/>
      <c r="L115" s="217"/>
      <c r="M115" s="217"/>
    </row>
    <row r="116">
      <c r="A116" s="1"/>
      <c r="F116" s="217"/>
      <c r="G116" s="217"/>
      <c r="H116" s="217"/>
      <c r="I116" s="218"/>
      <c r="K116" s="271"/>
      <c r="L116" s="217"/>
      <c r="M116" s="217"/>
    </row>
    <row r="117">
      <c r="A117" s="1"/>
      <c r="F117" s="217"/>
      <c r="G117" s="217"/>
      <c r="H117" s="217"/>
      <c r="I117" s="218"/>
      <c r="K117" s="271"/>
      <c r="L117" s="217"/>
      <c r="M117" s="217"/>
    </row>
    <row r="118">
      <c r="A118" s="1"/>
      <c r="F118" s="217"/>
      <c r="G118" s="217"/>
      <c r="H118" s="217"/>
      <c r="I118" s="218"/>
      <c r="K118" s="271"/>
      <c r="L118" s="217"/>
      <c r="M118" s="217"/>
    </row>
    <row r="119">
      <c r="A119" s="1"/>
      <c r="F119" s="217"/>
      <c r="G119" s="217"/>
      <c r="H119" s="217"/>
      <c r="I119" s="218"/>
      <c r="K119" s="271"/>
      <c r="L119" s="217"/>
      <c r="M119" s="217"/>
    </row>
    <row r="120">
      <c r="A120" s="1"/>
      <c r="F120" s="217"/>
      <c r="G120" s="217"/>
      <c r="H120" s="217"/>
      <c r="I120" s="218"/>
      <c r="K120" s="271"/>
      <c r="L120" s="217"/>
      <c r="M120" s="217"/>
    </row>
    <row r="121">
      <c r="A121" s="1"/>
      <c r="F121" s="217"/>
      <c r="G121" s="217"/>
      <c r="H121" s="217"/>
      <c r="I121" s="218"/>
      <c r="K121" s="271"/>
      <c r="L121" s="217"/>
      <c r="M121" s="217"/>
    </row>
    <row r="122">
      <c r="A122" s="1"/>
      <c r="F122" s="217"/>
      <c r="G122" s="217"/>
      <c r="H122" s="217"/>
      <c r="I122" s="218"/>
      <c r="K122" s="271"/>
      <c r="L122" s="217"/>
      <c r="M122" s="217"/>
    </row>
    <row r="123">
      <c r="A123" s="1"/>
      <c r="F123" s="217"/>
      <c r="G123" s="217"/>
      <c r="H123" s="217"/>
      <c r="I123" s="218"/>
      <c r="K123" s="271"/>
      <c r="L123" s="217"/>
      <c r="M123" s="217"/>
    </row>
    <row r="124">
      <c r="A124" s="1"/>
      <c r="F124" s="217"/>
      <c r="G124" s="217"/>
      <c r="H124" s="217"/>
      <c r="I124" s="218"/>
      <c r="K124" s="271"/>
      <c r="L124" s="217"/>
      <c r="M124" s="217"/>
    </row>
    <row r="125">
      <c r="A125" s="1"/>
      <c r="F125" s="217"/>
      <c r="G125" s="217"/>
      <c r="H125" s="217"/>
      <c r="I125" s="218"/>
      <c r="K125" s="271"/>
      <c r="L125" s="217"/>
      <c r="M125" s="217"/>
    </row>
    <row r="126">
      <c r="A126" s="1"/>
      <c r="F126" s="217"/>
      <c r="G126" s="217"/>
      <c r="H126" s="217"/>
      <c r="I126" s="218"/>
      <c r="K126" s="271"/>
      <c r="L126" s="217"/>
      <c r="M126" s="217"/>
    </row>
    <row r="127">
      <c r="A127" s="1"/>
      <c r="F127" s="217"/>
      <c r="G127" s="217"/>
      <c r="H127" s="217"/>
      <c r="I127" s="218"/>
      <c r="K127" s="271"/>
      <c r="L127" s="217"/>
      <c r="M127" s="217"/>
    </row>
    <row r="128">
      <c r="A128" s="1"/>
      <c r="F128" s="217"/>
      <c r="G128" s="217"/>
      <c r="H128" s="217"/>
      <c r="I128" s="218"/>
      <c r="K128" s="271"/>
      <c r="L128" s="217"/>
      <c r="M128" s="217"/>
    </row>
    <row r="129">
      <c r="A129" s="1"/>
      <c r="F129" s="217"/>
      <c r="G129" s="217"/>
      <c r="H129" s="217"/>
      <c r="I129" s="218"/>
      <c r="K129" s="271"/>
      <c r="L129" s="217"/>
      <c r="M129" s="217"/>
    </row>
    <row r="130">
      <c r="A130" s="1"/>
      <c r="F130" s="217"/>
      <c r="G130" s="217"/>
      <c r="H130" s="217"/>
      <c r="I130" s="218"/>
      <c r="K130" s="271"/>
      <c r="L130" s="217"/>
      <c r="M130" s="217"/>
    </row>
    <row r="131">
      <c r="A131" s="1"/>
      <c r="F131" s="217"/>
      <c r="G131" s="217"/>
      <c r="H131" s="217"/>
      <c r="I131" s="218"/>
      <c r="K131" s="271"/>
      <c r="L131" s="217"/>
      <c r="M131" s="217"/>
    </row>
    <row r="132">
      <c r="A132" s="1"/>
      <c r="F132" s="217"/>
      <c r="G132" s="217"/>
      <c r="H132" s="217"/>
      <c r="I132" s="218"/>
      <c r="K132" s="271"/>
      <c r="L132" s="217"/>
      <c r="M132" s="217"/>
    </row>
    <row r="133">
      <c r="A133" s="1"/>
      <c r="F133" s="217"/>
      <c r="G133" s="217"/>
      <c r="H133" s="217"/>
      <c r="I133" s="218"/>
      <c r="K133" s="271"/>
      <c r="L133" s="217"/>
      <c r="M133" s="217"/>
    </row>
    <row r="134">
      <c r="A134" s="1"/>
      <c r="F134" s="217"/>
      <c r="G134" s="217"/>
      <c r="H134" s="217"/>
      <c r="I134" s="218"/>
      <c r="K134" s="271"/>
      <c r="L134" s="217"/>
      <c r="M134" s="217"/>
    </row>
    <row r="135">
      <c r="A135" s="1"/>
      <c r="F135" s="217"/>
      <c r="G135" s="217"/>
      <c r="H135" s="217"/>
      <c r="I135" s="218"/>
      <c r="K135" s="271"/>
      <c r="L135" s="217"/>
      <c r="M135" s="217"/>
    </row>
    <row r="136">
      <c r="A136" s="1"/>
      <c r="F136" s="217"/>
      <c r="G136" s="217"/>
      <c r="H136" s="217"/>
      <c r="I136" s="218"/>
      <c r="K136" s="271"/>
      <c r="L136" s="217"/>
      <c r="M136" s="217"/>
    </row>
    <row r="137">
      <c r="A137" s="1"/>
      <c r="F137" s="217"/>
      <c r="G137" s="217"/>
      <c r="H137" s="217"/>
      <c r="I137" s="218"/>
      <c r="K137" s="271"/>
      <c r="L137" s="217"/>
      <c r="M137" s="217"/>
    </row>
    <row r="138">
      <c r="A138" s="1"/>
      <c r="F138" s="217"/>
      <c r="G138" s="217"/>
      <c r="H138" s="217"/>
      <c r="I138" s="218"/>
      <c r="K138" s="271"/>
      <c r="L138" s="217"/>
      <c r="M138" s="217"/>
    </row>
    <row r="139">
      <c r="A139" s="1"/>
      <c r="F139" s="217"/>
      <c r="G139" s="217"/>
      <c r="H139" s="217"/>
      <c r="I139" s="218"/>
      <c r="K139" s="271"/>
      <c r="L139" s="217"/>
      <c r="M139" s="217"/>
    </row>
    <row r="140">
      <c r="A140" s="1"/>
      <c r="F140" s="217"/>
      <c r="G140" s="217"/>
      <c r="H140" s="217"/>
      <c r="I140" s="218"/>
      <c r="K140" s="271"/>
      <c r="L140" s="217"/>
      <c r="M140" s="217"/>
    </row>
    <row r="141">
      <c r="A141" s="1"/>
      <c r="F141" s="217"/>
      <c r="G141" s="217"/>
      <c r="H141" s="217"/>
      <c r="I141" s="218"/>
      <c r="K141" s="271"/>
      <c r="L141" s="217"/>
      <c r="M141" s="217"/>
    </row>
    <row r="142">
      <c r="A142" s="1"/>
      <c r="F142" s="217"/>
      <c r="G142" s="217"/>
      <c r="H142" s="217"/>
      <c r="I142" s="218"/>
      <c r="K142" s="271"/>
      <c r="L142" s="217"/>
      <c r="M142" s="217"/>
    </row>
    <row r="143">
      <c r="A143" s="1"/>
      <c r="F143" s="217"/>
      <c r="G143" s="217"/>
      <c r="H143" s="217"/>
      <c r="I143" s="218"/>
      <c r="K143" s="271"/>
      <c r="L143" s="217"/>
      <c r="M143" s="217"/>
    </row>
    <row r="144">
      <c r="A144" s="1"/>
      <c r="F144" s="217"/>
      <c r="G144" s="217"/>
      <c r="H144" s="217"/>
      <c r="I144" s="218"/>
      <c r="K144" s="271"/>
      <c r="L144" s="217"/>
      <c r="M144" s="217"/>
    </row>
    <row r="145">
      <c r="A145" s="1"/>
      <c r="F145" s="217"/>
      <c r="G145" s="217"/>
      <c r="H145" s="217"/>
      <c r="I145" s="218"/>
      <c r="K145" s="271"/>
      <c r="L145" s="217"/>
      <c r="M145" s="217"/>
    </row>
    <row r="146">
      <c r="A146" s="1"/>
      <c r="F146" s="217"/>
      <c r="G146" s="217"/>
      <c r="H146" s="217"/>
      <c r="I146" s="218"/>
      <c r="K146" s="271"/>
      <c r="L146" s="217"/>
      <c r="M146" s="217"/>
    </row>
    <row r="147">
      <c r="A147" s="1"/>
      <c r="F147" s="217"/>
      <c r="G147" s="217"/>
      <c r="H147" s="217"/>
      <c r="I147" s="218"/>
      <c r="K147" s="271"/>
      <c r="L147" s="217"/>
      <c r="M147" s="217"/>
    </row>
    <row r="148">
      <c r="A148" s="1"/>
      <c r="F148" s="217"/>
      <c r="G148" s="217"/>
      <c r="H148" s="217"/>
      <c r="I148" s="218"/>
      <c r="K148" s="271"/>
      <c r="L148" s="217"/>
      <c r="M148" s="217"/>
    </row>
    <row r="149">
      <c r="A149" s="1"/>
      <c r="F149" s="217"/>
      <c r="G149" s="217"/>
      <c r="H149" s="217"/>
      <c r="I149" s="218"/>
      <c r="K149" s="271"/>
      <c r="L149" s="217"/>
      <c r="M149" s="217"/>
    </row>
    <row r="150">
      <c r="A150" s="1"/>
      <c r="F150" s="217"/>
      <c r="G150" s="217"/>
      <c r="H150" s="217"/>
      <c r="I150" s="218"/>
      <c r="K150" s="271"/>
      <c r="L150" s="217"/>
      <c r="M150" s="217"/>
    </row>
    <row r="151">
      <c r="A151" s="1"/>
      <c r="F151" s="217"/>
      <c r="G151" s="217"/>
      <c r="H151" s="217"/>
      <c r="I151" s="218"/>
      <c r="K151" s="271"/>
      <c r="L151" s="217"/>
      <c r="M151" s="217"/>
    </row>
    <row r="152">
      <c r="A152" s="1"/>
      <c r="F152" s="217"/>
      <c r="G152" s="217"/>
      <c r="H152" s="217"/>
      <c r="I152" s="218"/>
      <c r="K152" s="271"/>
      <c r="L152" s="217"/>
      <c r="M152" s="217"/>
    </row>
    <row r="153">
      <c r="A153" s="1"/>
      <c r="F153" s="217"/>
      <c r="G153" s="217"/>
      <c r="H153" s="217"/>
      <c r="I153" s="218"/>
      <c r="K153" s="271"/>
      <c r="L153" s="217"/>
      <c r="M153" s="217"/>
    </row>
    <row r="154">
      <c r="A154" s="1"/>
      <c r="F154" s="217"/>
      <c r="G154" s="217"/>
      <c r="H154" s="217"/>
      <c r="I154" s="218"/>
      <c r="K154" s="271"/>
      <c r="L154" s="217"/>
      <c r="M154" s="217"/>
    </row>
    <row r="155">
      <c r="A155" s="1"/>
      <c r="F155" s="217"/>
      <c r="G155" s="217"/>
      <c r="H155" s="217"/>
      <c r="I155" s="218"/>
      <c r="K155" s="271"/>
      <c r="L155" s="217"/>
      <c r="M155" s="217"/>
    </row>
    <row r="156">
      <c r="A156" s="1"/>
      <c r="F156" s="217"/>
      <c r="G156" s="217"/>
      <c r="H156" s="217"/>
      <c r="I156" s="218"/>
      <c r="K156" s="271"/>
      <c r="L156" s="217"/>
      <c r="M156" s="217"/>
    </row>
    <row r="157">
      <c r="A157" s="1"/>
      <c r="F157" s="217"/>
      <c r="G157" s="217"/>
      <c r="H157" s="217"/>
      <c r="I157" s="218"/>
      <c r="K157" s="271"/>
      <c r="L157" s="217"/>
      <c r="M157" s="217"/>
    </row>
    <row r="158">
      <c r="A158" s="1"/>
      <c r="F158" s="217"/>
      <c r="G158" s="217"/>
      <c r="H158" s="217"/>
      <c r="I158" s="218"/>
      <c r="K158" s="271"/>
      <c r="L158" s="217"/>
      <c r="M158" s="217"/>
    </row>
    <row r="159">
      <c r="A159" s="1"/>
      <c r="F159" s="217"/>
      <c r="G159" s="217"/>
      <c r="H159" s="217"/>
      <c r="I159" s="218"/>
      <c r="K159" s="271"/>
      <c r="L159" s="217"/>
      <c r="M159" s="217"/>
    </row>
    <row r="160">
      <c r="A160" s="1"/>
      <c r="F160" s="217"/>
      <c r="G160" s="217"/>
      <c r="H160" s="217"/>
      <c r="I160" s="218"/>
      <c r="K160" s="271"/>
      <c r="L160" s="217"/>
      <c r="M160" s="217"/>
    </row>
    <row r="161">
      <c r="A161" s="1"/>
      <c r="F161" s="217"/>
      <c r="G161" s="217"/>
      <c r="H161" s="217"/>
      <c r="I161" s="218"/>
      <c r="K161" s="271"/>
      <c r="L161" s="217"/>
      <c r="M161" s="217"/>
    </row>
    <row r="162">
      <c r="A162" s="1"/>
      <c r="F162" s="217"/>
      <c r="G162" s="217"/>
      <c r="H162" s="217"/>
      <c r="I162" s="218"/>
      <c r="K162" s="271"/>
      <c r="L162" s="217"/>
      <c r="M162" s="217"/>
    </row>
    <row r="163">
      <c r="A163" s="1"/>
      <c r="F163" s="217"/>
      <c r="G163" s="217"/>
      <c r="H163" s="217"/>
      <c r="I163" s="218"/>
      <c r="K163" s="271"/>
      <c r="L163" s="217"/>
      <c r="M163" s="217"/>
    </row>
    <row r="164">
      <c r="A164" s="1"/>
      <c r="F164" s="217"/>
      <c r="G164" s="217"/>
      <c r="H164" s="217"/>
      <c r="I164" s="218"/>
      <c r="K164" s="271"/>
      <c r="L164" s="217"/>
      <c r="M164" s="217"/>
    </row>
    <row r="165">
      <c r="A165" s="1"/>
      <c r="F165" s="217"/>
      <c r="G165" s="217"/>
      <c r="H165" s="217"/>
      <c r="I165" s="218"/>
      <c r="K165" s="271"/>
      <c r="L165" s="217"/>
      <c r="M165" s="217"/>
    </row>
    <row r="166">
      <c r="A166" s="1"/>
      <c r="F166" s="217"/>
      <c r="G166" s="217"/>
      <c r="H166" s="217"/>
      <c r="I166" s="218"/>
      <c r="K166" s="271"/>
      <c r="L166" s="217"/>
      <c r="M166" s="217"/>
    </row>
    <row r="167">
      <c r="A167" s="1"/>
      <c r="F167" s="217"/>
      <c r="G167" s="217"/>
      <c r="H167" s="217"/>
      <c r="I167" s="218"/>
      <c r="K167" s="271"/>
      <c r="L167" s="217"/>
      <c r="M167" s="217"/>
    </row>
    <row r="168">
      <c r="A168" s="1"/>
      <c r="F168" s="217"/>
      <c r="G168" s="217"/>
      <c r="H168" s="217"/>
      <c r="I168" s="218"/>
      <c r="K168" s="271"/>
      <c r="L168" s="217"/>
      <c r="M168" s="217"/>
    </row>
    <row r="169">
      <c r="A169" s="1"/>
      <c r="F169" s="217"/>
      <c r="G169" s="217"/>
      <c r="H169" s="217"/>
      <c r="I169" s="218"/>
      <c r="K169" s="271"/>
      <c r="L169" s="217"/>
      <c r="M169" s="217"/>
    </row>
    <row r="170">
      <c r="A170" s="1"/>
      <c r="F170" s="217"/>
      <c r="G170" s="217"/>
      <c r="H170" s="217"/>
      <c r="I170" s="218"/>
      <c r="K170" s="271"/>
      <c r="L170" s="217"/>
      <c r="M170" s="217"/>
    </row>
    <row r="171">
      <c r="A171" s="1"/>
      <c r="F171" s="217"/>
      <c r="G171" s="217"/>
      <c r="H171" s="217"/>
      <c r="I171" s="218"/>
      <c r="K171" s="271"/>
      <c r="L171" s="217"/>
      <c r="M171" s="217"/>
    </row>
    <row r="172">
      <c r="A172" s="1"/>
      <c r="F172" s="217"/>
      <c r="G172" s="217"/>
      <c r="H172" s="217"/>
      <c r="I172" s="218"/>
      <c r="K172" s="271"/>
      <c r="L172" s="217"/>
      <c r="M172" s="217"/>
    </row>
    <row r="173">
      <c r="A173" s="1"/>
      <c r="F173" s="217"/>
      <c r="G173" s="217"/>
      <c r="H173" s="217"/>
      <c r="I173" s="218"/>
      <c r="K173" s="271"/>
      <c r="L173" s="217"/>
      <c r="M173" s="217"/>
    </row>
    <row r="174">
      <c r="A174" s="1"/>
      <c r="F174" s="217"/>
      <c r="G174" s="217"/>
      <c r="H174" s="217"/>
      <c r="I174" s="218"/>
      <c r="K174" s="271"/>
      <c r="L174" s="217"/>
      <c r="M174" s="217"/>
    </row>
    <row r="175">
      <c r="A175" s="1"/>
      <c r="F175" s="217"/>
      <c r="G175" s="217"/>
      <c r="H175" s="217"/>
      <c r="I175" s="218"/>
      <c r="K175" s="271"/>
      <c r="L175" s="217"/>
      <c r="M175" s="217"/>
    </row>
    <row r="176">
      <c r="A176" s="1"/>
      <c r="F176" s="217"/>
      <c r="G176" s="217"/>
      <c r="H176" s="217"/>
      <c r="I176" s="218"/>
      <c r="K176" s="271"/>
      <c r="L176" s="217"/>
      <c r="M176" s="217"/>
    </row>
    <row r="177">
      <c r="A177" s="1"/>
      <c r="F177" s="217"/>
      <c r="G177" s="217"/>
      <c r="H177" s="217"/>
      <c r="I177" s="218"/>
      <c r="K177" s="271"/>
      <c r="L177" s="217"/>
      <c r="M177" s="217"/>
    </row>
    <row r="178">
      <c r="A178" s="1"/>
      <c r="F178" s="217"/>
      <c r="G178" s="217"/>
      <c r="H178" s="217"/>
      <c r="I178" s="218"/>
      <c r="K178" s="271"/>
      <c r="L178" s="217"/>
      <c r="M178" s="217"/>
    </row>
    <row r="179">
      <c r="A179" s="1"/>
      <c r="F179" s="217"/>
      <c r="G179" s="217"/>
      <c r="H179" s="217"/>
      <c r="I179" s="218"/>
      <c r="K179" s="271"/>
      <c r="L179" s="217"/>
      <c r="M179" s="217"/>
    </row>
    <row r="180">
      <c r="A180" s="1"/>
      <c r="F180" s="217"/>
      <c r="G180" s="217"/>
      <c r="H180" s="217"/>
      <c r="I180" s="218"/>
      <c r="K180" s="271"/>
      <c r="L180" s="217"/>
      <c r="M180" s="217"/>
    </row>
    <row r="181">
      <c r="A181" s="1"/>
      <c r="F181" s="217"/>
      <c r="G181" s="217"/>
      <c r="H181" s="217"/>
      <c r="I181" s="218"/>
      <c r="K181" s="271"/>
      <c r="L181" s="217"/>
      <c r="M181" s="217"/>
    </row>
    <row r="182">
      <c r="A182" s="1"/>
      <c r="F182" s="217"/>
      <c r="G182" s="217"/>
      <c r="H182" s="217"/>
      <c r="I182" s="218"/>
      <c r="K182" s="271"/>
      <c r="L182" s="217"/>
      <c r="M182" s="217"/>
    </row>
    <row r="183">
      <c r="A183" s="1"/>
      <c r="F183" s="217"/>
      <c r="G183" s="217"/>
      <c r="H183" s="217"/>
      <c r="I183" s="218"/>
      <c r="K183" s="271"/>
      <c r="L183" s="217"/>
      <c r="M183" s="217"/>
    </row>
    <row r="184">
      <c r="A184" s="1"/>
      <c r="F184" s="217"/>
      <c r="G184" s="217"/>
      <c r="H184" s="217"/>
      <c r="I184" s="218"/>
      <c r="K184" s="271"/>
      <c r="L184" s="217"/>
      <c r="M184" s="217"/>
    </row>
    <row r="185">
      <c r="A185" s="1"/>
      <c r="F185" s="217"/>
      <c r="G185" s="217"/>
      <c r="H185" s="217"/>
      <c r="I185" s="218"/>
      <c r="K185" s="271"/>
      <c r="L185" s="217"/>
      <c r="M185" s="217"/>
    </row>
    <row r="186">
      <c r="A186" s="1"/>
      <c r="F186" s="217"/>
      <c r="G186" s="217"/>
      <c r="H186" s="217"/>
      <c r="I186" s="218"/>
      <c r="K186" s="271"/>
      <c r="L186" s="217"/>
      <c r="M186" s="217"/>
    </row>
    <row r="187">
      <c r="A187" s="1"/>
      <c r="F187" s="217"/>
      <c r="G187" s="217"/>
      <c r="H187" s="217"/>
      <c r="I187" s="218"/>
      <c r="K187" s="271"/>
      <c r="L187" s="217"/>
      <c r="M187" s="217"/>
    </row>
    <row r="188">
      <c r="A188" s="1"/>
      <c r="F188" s="217"/>
      <c r="G188" s="217"/>
      <c r="H188" s="217"/>
      <c r="I188" s="218"/>
      <c r="K188" s="271"/>
      <c r="L188" s="217"/>
      <c r="M188" s="217"/>
    </row>
    <row r="189">
      <c r="A189" s="1"/>
      <c r="F189" s="217"/>
      <c r="G189" s="217"/>
      <c r="H189" s="217"/>
      <c r="I189" s="218"/>
      <c r="K189" s="271"/>
      <c r="L189" s="217"/>
      <c r="M189" s="217"/>
    </row>
    <row r="190">
      <c r="A190" s="1"/>
      <c r="F190" s="217"/>
      <c r="G190" s="217"/>
      <c r="H190" s="217"/>
      <c r="I190" s="218"/>
      <c r="K190" s="271"/>
      <c r="L190" s="217"/>
      <c r="M190" s="217"/>
    </row>
    <row r="191">
      <c r="A191" s="1"/>
      <c r="F191" s="217"/>
      <c r="G191" s="217"/>
      <c r="H191" s="217"/>
      <c r="I191" s="218"/>
      <c r="K191" s="271"/>
      <c r="L191" s="217"/>
      <c r="M191" s="217"/>
    </row>
    <row r="192">
      <c r="A192" s="1"/>
      <c r="F192" s="217"/>
      <c r="G192" s="217"/>
      <c r="H192" s="217"/>
      <c r="I192" s="218"/>
      <c r="K192" s="271"/>
      <c r="L192" s="217"/>
      <c r="M192" s="217"/>
    </row>
    <row r="193">
      <c r="A193" s="1"/>
      <c r="F193" s="217"/>
      <c r="G193" s="217"/>
      <c r="H193" s="217"/>
      <c r="I193" s="218"/>
      <c r="K193" s="271"/>
      <c r="L193" s="217"/>
      <c r="M193" s="217"/>
    </row>
    <row r="194">
      <c r="A194" s="1"/>
      <c r="F194" s="217"/>
      <c r="G194" s="217"/>
      <c r="H194" s="217"/>
      <c r="I194" s="218"/>
      <c r="K194" s="271"/>
      <c r="L194" s="217"/>
      <c r="M194" s="217"/>
    </row>
    <row r="195">
      <c r="A195" s="1"/>
      <c r="F195" s="217"/>
      <c r="G195" s="217"/>
      <c r="H195" s="217"/>
      <c r="I195" s="218"/>
      <c r="K195" s="271"/>
      <c r="L195" s="217"/>
      <c r="M195" s="217"/>
    </row>
    <row r="196">
      <c r="A196" s="1"/>
      <c r="F196" s="217"/>
      <c r="G196" s="217"/>
      <c r="H196" s="217"/>
      <c r="I196" s="218"/>
      <c r="K196" s="271"/>
      <c r="L196" s="217"/>
      <c r="M196" s="217"/>
    </row>
    <row r="197">
      <c r="A197" s="1"/>
      <c r="F197" s="217"/>
      <c r="G197" s="217"/>
      <c r="H197" s="217"/>
      <c r="I197" s="218"/>
      <c r="K197" s="271"/>
      <c r="L197" s="217"/>
      <c r="M197" s="217"/>
    </row>
    <row r="198">
      <c r="A198" s="1"/>
      <c r="F198" s="217"/>
      <c r="G198" s="217"/>
      <c r="H198" s="217"/>
      <c r="I198" s="218"/>
      <c r="K198" s="271"/>
      <c r="L198" s="217"/>
      <c r="M198" s="217"/>
    </row>
    <row r="199">
      <c r="A199" s="1"/>
      <c r="F199" s="217"/>
      <c r="G199" s="217"/>
      <c r="H199" s="217"/>
      <c r="I199" s="218"/>
      <c r="K199" s="271"/>
      <c r="L199" s="217"/>
      <c r="M199" s="217"/>
    </row>
    <row r="200">
      <c r="A200" s="1"/>
      <c r="F200" s="217"/>
      <c r="G200" s="217"/>
      <c r="H200" s="217"/>
      <c r="I200" s="218"/>
      <c r="K200" s="271"/>
      <c r="L200" s="217"/>
      <c r="M200" s="217"/>
    </row>
    <row r="201">
      <c r="A201" s="1"/>
      <c r="F201" s="217"/>
      <c r="G201" s="217"/>
      <c r="H201" s="217"/>
      <c r="I201" s="218"/>
      <c r="K201" s="271"/>
      <c r="L201" s="217"/>
      <c r="M201" s="217"/>
    </row>
    <row r="202">
      <c r="A202" s="1"/>
      <c r="F202" s="217"/>
      <c r="G202" s="217"/>
      <c r="H202" s="217"/>
      <c r="I202" s="218"/>
      <c r="K202" s="271"/>
      <c r="L202" s="217"/>
      <c r="M202" s="217"/>
    </row>
    <row r="203">
      <c r="A203" s="1"/>
      <c r="F203" s="217"/>
      <c r="G203" s="217"/>
      <c r="H203" s="217"/>
      <c r="I203" s="218"/>
      <c r="K203" s="271"/>
      <c r="L203" s="217"/>
      <c r="M203" s="217"/>
    </row>
    <row r="204">
      <c r="A204" s="1"/>
      <c r="F204" s="217"/>
      <c r="G204" s="217"/>
      <c r="H204" s="217"/>
      <c r="I204" s="218"/>
      <c r="K204" s="271"/>
      <c r="L204" s="217"/>
      <c r="M204" s="217"/>
    </row>
    <row r="205">
      <c r="A205" s="1"/>
      <c r="F205" s="217"/>
      <c r="G205" s="217"/>
      <c r="H205" s="217"/>
      <c r="I205" s="218"/>
      <c r="K205" s="271"/>
      <c r="L205" s="217"/>
      <c r="M205" s="217"/>
    </row>
    <row r="206">
      <c r="A206" s="1"/>
      <c r="F206" s="217"/>
      <c r="G206" s="217"/>
      <c r="H206" s="217"/>
      <c r="I206" s="218"/>
      <c r="K206" s="271"/>
      <c r="L206" s="217"/>
      <c r="M206" s="217"/>
    </row>
    <row r="207">
      <c r="A207" s="1"/>
      <c r="F207" s="217"/>
      <c r="G207" s="217"/>
      <c r="H207" s="217"/>
      <c r="I207" s="218"/>
      <c r="K207" s="271"/>
      <c r="L207" s="217"/>
      <c r="M207" s="217"/>
    </row>
    <row r="208">
      <c r="A208" s="1"/>
      <c r="F208" s="217"/>
      <c r="G208" s="217"/>
      <c r="H208" s="217"/>
      <c r="I208" s="218"/>
      <c r="K208" s="271"/>
      <c r="L208" s="217"/>
      <c r="M208" s="217"/>
    </row>
    <row r="209">
      <c r="A209" s="1"/>
      <c r="F209" s="217"/>
      <c r="G209" s="217"/>
      <c r="H209" s="217"/>
      <c r="I209" s="218"/>
      <c r="K209" s="271"/>
      <c r="L209" s="217"/>
      <c r="M209" s="217"/>
    </row>
    <row r="210">
      <c r="A210" s="1"/>
      <c r="F210" s="217"/>
      <c r="G210" s="217"/>
      <c r="H210" s="217"/>
      <c r="I210" s="218"/>
      <c r="K210" s="271"/>
      <c r="L210" s="217"/>
      <c r="M210" s="217"/>
    </row>
    <row r="211">
      <c r="A211" s="1"/>
      <c r="F211" s="217"/>
      <c r="G211" s="217"/>
      <c r="H211" s="217"/>
      <c r="I211" s="218"/>
      <c r="K211" s="271"/>
      <c r="L211" s="217"/>
      <c r="M211" s="217"/>
    </row>
    <row r="212">
      <c r="A212" s="1"/>
      <c r="F212" s="217"/>
      <c r="G212" s="217"/>
      <c r="H212" s="217"/>
      <c r="I212" s="218"/>
      <c r="K212" s="271"/>
      <c r="L212" s="217"/>
      <c r="M212" s="217"/>
    </row>
    <row r="213">
      <c r="A213" s="1"/>
      <c r="F213" s="217"/>
      <c r="G213" s="217"/>
      <c r="H213" s="217"/>
      <c r="I213" s="218"/>
      <c r="K213" s="271"/>
      <c r="L213" s="217"/>
      <c r="M213" s="217"/>
    </row>
    <row r="214">
      <c r="A214" s="1"/>
      <c r="F214" s="217"/>
      <c r="G214" s="217"/>
      <c r="H214" s="217"/>
      <c r="I214" s="218"/>
      <c r="K214" s="271"/>
      <c r="L214" s="217"/>
      <c r="M214" s="217"/>
    </row>
    <row r="215">
      <c r="A215" s="1"/>
      <c r="F215" s="217"/>
      <c r="G215" s="217"/>
      <c r="H215" s="217"/>
      <c r="I215" s="218"/>
      <c r="K215" s="271"/>
      <c r="L215" s="217"/>
      <c r="M215" s="217"/>
    </row>
    <row r="216">
      <c r="A216" s="1"/>
      <c r="F216" s="217"/>
      <c r="G216" s="217"/>
      <c r="H216" s="217"/>
      <c r="I216" s="218"/>
      <c r="K216" s="271"/>
      <c r="L216" s="217"/>
      <c r="M216" s="217"/>
    </row>
    <row r="217">
      <c r="A217" s="1"/>
      <c r="F217" s="217"/>
      <c r="G217" s="217"/>
      <c r="H217" s="217"/>
      <c r="I217" s="218"/>
      <c r="K217" s="271"/>
      <c r="L217" s="217"/>
      <c r="M217" s="217"/>
    </row>
    <row r="218">
      <c r="A218" s="1"/>
      <c r="F218" s="217"/>
      <c r="G218" s="217"/>
      <c r="H218" s="217"/>
      <c r="I218" s="218"/>
      <c r="K218" s="271"/>
      <c r="L218" s="217"/>
      <c r="M218" s="217"/>
    </row>
    <row r="219">
      <c r="A219" s="1"/>
      <c r="F219" s="217"/>
      <c r="G219" s="217"/>
      <c r="H219" s="217"/>
      <c r="I219" s="218"/>
      <c r="K219" s="271"/>
      <c r="L219" s="217"/>
      <c r="M219" s="217"/>
    </row>
    <row r="220">
      <c r="A220" s="1"/>
      <c r="F220" s="217"/>
      <c r="G220" s="217"/>
      <c r="H220" s="217"/>
      <c r="I220" s="218"/>
      <c r="K220" s="271"/>
      <c r="L220" s="217"/>
      <c r="M220" s="217"/>
    </row>
    <row r="221">
      <c r="A221" s="1"/>
      <c r="F221" s="217"/>
      <c r="G221" s="217"/>
      <c r="H221" s="217"/>
      <c r="I221" s="218"/>
      <c r="K221" s="271"/>
      <c r="L221" s="217"/>
      <c r="M221" s="217"/>
    </row>
    <row r="222">
      <c r="A222" s="1"/>
      <c r="F222" s="217"/>
      <c r="G222" s="217"/>
      <c r="H222" s="217"/>
      <c r="I222" s="218"/>
      <c r="K222" s="271"/>
      <c r="L222" s="217"/>
      <c r="M222" s="217"/>
    </row>
    <row r="223">
      <c r="A223" s="1"/>
      <c r="F223" s="217"/>
      <c r="G223" s="217"/>
      <c r="H223" s="217"/>
      <c r="I223" s="218"/>
      <c r="K223" s="271"/>
      <c r="L223" s="217"/>
      <c r="M223" s="217"/>
    </row>
    <row r="224">
      <c r="A224" s="1"/>
      <c r="F224" s="217"/>
      <c r="G224" s="217"/>
      <c r="H224" s="217"/>
      <c r="I224" s="218"/>
      <c r="K224" s="271"/>
      <c r="L224" s="217"/>
      <c r="M224" s="217"/>
    </row>
    <row r="225">
      <c r="A225" s="1"/>
      <c r="F225" s="217"/>
      <c r="G225" s="217"/>
      <c r="H225" s="217"/>
      <c r="I225" s="218"/>
      <c r="K225" s="271"/>
      <c r="L225" s="217"/>
      <c r="M225" s="217"/>
    </row>
    <row r="226">
      <c r="A226" s="1"/>
      <c r="F226" s="217"/>
      <c r="G226" s="217"/>
      <c r="H226" s="217"/>
      <c r="I226" s="218"/>
      <c r="K226" s="271"/>
      <c r="L226" s="217"/>
      <c r="M226" s="217"/>
    </row>
    <row r="227">
      <c r="A227" s="1"/>
      <c r="F227" s="217"/>
      <c r="G227" s="217"/>
      <c r="H227" s="217"/>
      <c r="I227" s="218"/>
      <c r="K227" s="271"/>
      <c r="L227" s="217"/>
      <c r="M227" s="217"/>
    </row>
    <row r="228">
      <c r="A228" s="1"/>
      <c r="F228" s="217"/>
      <c r="G228" s="217"/>
      <c r="H228" s="217"/>
      <c r="I228" s="218"/>
      <c r="K228" s="271"/>
      <c r="L228" s="217"/>
      <c r="M228" s="217"/>
    </row>
    <row r="229">
      <c r="A229" s="1"/>
      <c r="F229" s="217"/>
      <c r="G229" s="217"/>
      <c r="H229" s="217"/>
      <c r="I229" s="218"/>
      <c r="K229" s="271"/>
      <c r="L229" s="217"/>
      <c r="M229" s="217"/>
    </row>
    <row r="230">
      <c r="A230" s="1"/>
      <c r="F230" s="217"/>
      <c r="G230" s="217"/>
      <c r="H230" s="217"/>
      <c r="I230" s="218"/>
      <c r="K230" s="271"/>
      <c r="L230" s="217"/>
      <c r="M230" s="217"/>
    </row>
    <row r="231">
      <c r="A231" s="1"/>
      <c r="F231" s="217"/>
      <c r="G231" s="217"/>
      <c r="H231" s="217"/>
      <c r="I231" s="218"/>
      <c r="K231" s="271"/>
      <c r="L231" s="217"/>
      <c r="M231" s="217"/>
    </row>
    <row r="232">
      <c r="A232" s="1"/>
      <c r="F232" s="217"/>
      <c r="G232" s="217"/>
      <c r="H232" s="217"/>
      <c r="I232" s="218"/>
      <c r="K232" s="271"/>
      <c r="L232" s="217"/>
      <c r="M232" s="217"/>
    </row>
    <row r="233">
      <c r="A233" s="1"/>
      <c r="F233" s="217"/>
      <c r="G233" s="217"/>
      <c r="H233" s="217"/>
      <c r="I233" s="218"/>
      <c r="K233" s="271"/>
      <c r="L233" s="217"/>
      <c r="M233" s="217"/>
    </row>
    <row r="234">
      <c r="A234" s="1"/>
      <c r="F234" s="217"/>
      <c r="G234" s="217"/>
      <c r="H234" s="217"/>
      <c r="I234" s="218"/>
      <c r="K234" s="271"/>
      <c r="L234" s="217"/>
      <c r="M234" s="217"/>
    </row>
    <row r="235">
      <c r="A235" s="1"/>
      <c r="F235" s="217"/>
      <c r="G235" s="217"/>
      <c r="H235" s="217"/>
      <c r="I235" s="218"/>
      <c r="K235" s="271"/>
      <c r="L235" s="217"/>
      <c r="M235" s="217"/>
    </row>
    <row r="236">
      <c r="A236" s="1"/>
      <c r="F236" s="217"/>
      <c r="G236" s="217"/>
      <c r="H236" s="217"/>
      <c r="I236" s="218"/>
      <c r="K236" s="271"/>
      <c r="L236" s="217"/>
      <c r="M236" s="217"/>
    </row>
    <row r="237">
      <c r="A237" s="1"/>
      <c r="F237" s="217"/>
      <c r="G237" s="217"/>
      <c r="H237" s="217"/>
      <c r="I237" s="218"/>
      <c r="K237" s="271"/>
      <c r="L237" s="217"/>
      <c r="M237" s="217"/>
    </row>
    <row r="238">
      <c r="A238" s="1"/>
      <c r="F238" s="217"/>
      <c r="G238" s="217"/>
      <c r="H238" s="217"/>
      <c r="I238" s="218"/>
      <c r="K238" s="271"/>
      <c r="L238" s="217"/>
      <c r="M238" s="217"/>
    </row>
    <row r="239">
      <c r="A239" s="1"/>
      <c r="F239" s="217"/>
      <c r="G239" s="217"/>
      <c r="H239" s="217"/>
      <c r="I239" s="218"/>
      <c r="K239" s="271"/>
      <c r="L239" s="217"/>
      <c r="M239" s="217"/>
    </row>
    <row r="240">
      <c r="A240" s="1"/>
      <c r="F240" s="217"/>
      <c r="G240" s="217"/>
      <c r="H240" s="217"/>
      <c r="I240" s="218"/>
      <c r="K240" s="271"/>
      <c r="L240" s="217"/>
      <c r="M240" s="217"/>
    </row>
    <row r="241">
      <c r="A241" s="1"/>
      <c r="F241" s="217"/>
      <c r="G241" s="217"/>
      <c r="H241" s="217"/>
      <c r="I241" s="218"/>
      <c r="K241" s="271"/>
      <c r="L241" s="217"/>
      <c r="M241" s="217"/>
    </row>
    <row r="242">
      <c r="A242" s="1"/>
      <c r="F242" s="217"/>
      <c r="G242" s="217"/>
      <c r="H242" s="217"/>
      <c r="I242" s="218"/>
      <c r="K242" s="271"/>
      <c r="L242" s="217"/>
      <c r="M242" s="217"/>
    </row>
    <row r="243">
      <c r="A243" s="1"/>
      <c r="F243" s="217"/>
      <c r="G243" s="217"/>
      <c r="H243" s="217"/>
      <c r="I243" s="218"/>
      <c r="K243" s="271"/>
      <c r="L243" s="217"/>
      <c r="M243" s="217"/>
    </row>
    <row r="244">
      <c r="A244" s="1"/>
      <c r="F244" s="217"/>
      <c r="G244" s="217"/>
      <c r="H244" s="217"/>
      <c r="I244" s="218"/>
      <c r="K244" s="271"/>
      <c r="L244" s="217"/>
      <c r="M244" s="217"/>
    </row>
    <row r="245">
      <c r="A245" s="1"/>
      <c r="F245" s="217"/>
      <c r="G245" s="217"/>
      <c r="H245" s="217"/>
      <c r="I245" s="218"/>
      <c r="K245" s="271"/>
      <c r="L245" s="217"/>
      <c r="M245" s="217"/>
    </row>
    <row r="246">
      <c r="A246" s="1"/>
      <c r="F246" s="217"/>
      <c r="G246" s="217"/>
      <c r="H246" s="217"/>
      <c r="I246" s="218"/>
      <c r="K246" s="271"/>
      <c r="L246" s="217"/>
      <c r="M246" s="217"/>
    </row>
    <row r="247">
      <c r="A247" s="1"/>
      <c r="F247" s="217"/>
      <c r="G247" s="217"/>
      <c r="H247" s="217"/>
      <c r="I247" s="218"/>
      <c r="K247" s="271"/>
      <c r="L247" s="217"/>
      <c r="M247" s="217"/>
    </row>
    <row r="248">
      <c r="A248" s="1"/>
      <c r="F248" s="217"/>
      <c r="G248" s="217"/>
      <c r="H248" s="217"/>
      <c r="I248" s="218"/>
      <c r="K248" s="271"/>
      <c r="L248" s="217"/>
      <c r="M248" s="217"/>
    </row>
    <row r="249">
      <c r="A249" s="1"/>
      <c r="F249" s="217"/>
      <c r="G249" s="217"/>
      <c r="H249" s="217"/>
      <c r="I249" s="218"/>
      <c r="K249" s="271"/>
      <c r="L249" s="217"/>
      <c r="M249" s="217"/>
    </row>
    <row r="250">
      <c r="A250" s="1"/>
      <c r="F250" s="217"/>
      <c r="G250" s="217"/>
      <c r="H250" s="217"/>
      <c r="I250" s="218"/>
      <c r="K250" s="271"/>
      <c r="L250" s="217"/>
      <c r="M250" s="217"/>
    </row>
    <row r="251">
      <c r="A251" s="1"/>
      <c r="F251" s="217"/>
      <c r="G251" s="217"/>
      <c r="H251" s="217"/>
      <c r="I251" s="218"/>
      <c r="K251" s="271"/>
      <c r="L251" s="217"/>
      <c r="M251" s="217"/>
    </row>
    <row r="252">
      <c r="A252" s="1"/>
      <c r="F252" s="217"/>
      <c r="G252" s="217"/>
      <c r="H252" s="217"/>
      <c r="I252" s="218"/>
      <c r="K252" s="271"/>
      <c r="L252" s="217"/>
      <c r="M252" s="217"/>
    </row>
    <row r="253">
      <c r="A253" s="1"/>
      <c r="F253" s="217"/>
      <c r="G253" s="217"/>
      <c r="H253" s="217"/>
      <c r="I253" s="218"/>
      <c r="K253" s="271"/>
      <c r="L253" s="217"/>
      <c r="M253" s="217"/>
    </row>
    <row r="254">
      <c r="A254" s="1"/>
      <c r="F254" s="217"/>
      <c r="G254" s="217"/>
      <c r="H254" s="217"/>
      <c r="I254" s="218"/>
      <c r="K254" s="271"/>
      <c r="L254" s="217"/>
      <c r="M254" s="217"/>
    </row>
    <row r="255">
      <c r="A255" s="1"/>
      <c r="F255" s="217"/>
      <c r="G255" s="217"/>
      <c r="H255" s="217"/>
      <c r="I255" s="218"/>
      <c r="K255" s="271"/>
      <c r="L255" s="217"/>
      <c r="M255" s="217"/>
    </row>
    <row r="256">
      <c r="A256" s="1"/>
      <c r="F256" s="217"/>
      <c r="G256" s="217"/>
      <c r="H256" s="217"/>
      <c r="I256" s="218"/>
      <c r="K256" s="271"/>
      <c r="L256" s="217"/>
      <c r="M256" s="217"/>
    </row>
    <row r="257">
      <c r="A257" s="1"/>
      <c r="F257" s="217"/>
      <c r="G257" s="217"/>
      <c r="H257" s="217"/>
      <c r="I257" s="218"/>
      <c r="K257" s="271"/>
      <c r="L257" s="217"/>
      <c r="M257" s="217"/>
    </row>
    <row r="258">
      <c r="A258" s="1"/>
      <c r="F258" s="217"/>
      <c r="G258" s="217"/>
      <c r="H258" s="217"/>
      <c r="I258" s="218"/>
      <c r="K258" s="271"/>
      <c r="L258" s="217"/>
      <c r="M258" s="217"/>
    </row>
    <row r="259">
      <c r="A259" s="1"/>
      <c r="F259" s="217"/>
      <c r="G259" s="217"/>
      <c r="H259" s="217"/>
      <c r="I259" s="218"/>
      <c r="K259" s="271"/>
      <c r="L259" s="217"/>
      <c r="M259" s="217"/>
    </row>
    <row r="260">
      <c r="A260" s="1"/>
      <c r="F260" s="217"/>
      <c r="G260" s="217"/>
      <c r="H260" s="217"/>
      <c r="I260" s="218"/>
      <c r="K260" s="271"/>
      <c r="L260" s="217"/>
      <c r="M260" s="217"/>
    </row>
    <row r="261">
      <c r="A261" s="1"/>
      <c r="F261" s="217"/>
      <c r="G261" s="217"/>
      <c r="H261" s="217"/>
      <c r="I261" s="218"/>
      <c r="K261" s="271"/>
      <c r="L261" s="217"/>
      <c r="M261" s="217"/>
    </row>
    <row r="262">
      <c r="A262" s="1"/>
      <c r="F262" s="217"/>
      <c r="G262" s="217"/>
      <c r="H262" s="217"/>
      <c r="I262" s="218"/>
      <c r="K262" s="271"/>
      <c r="L262" s="217"/>
      <c r="M262" s="217"/>
    </row>
    <row r="263">
      <c r="A263" s="1"/>
      <c r="F263" s="217"/>
      <c r="G263" s="217"/>
      <c r="H263" s="217"/>
      <c r="I263" s="218"/>
      <c r="K263" s="271"/>
      <c r="L263" s="217"/>
      <c r="M263" s="217"/>
    </row>
    <row r="264">
      <c r="A264" s="1"/>
      <c r="F264" s="217"/>
      <c r="G264" s="217"/>
      <c r="H264" s="217"/>
      <c r="I264" s="218"/>
      <c r="K264" s="271"/>
      <c r="L264" s="217"/>
      <c r="M264" s="217"/>
    </row>
    <row r="265">
      <c r="A265" s="1"/>
      <c r="F265" s="217"/>
      <c r="G265" s="217"/>
      <c r="H265" s="217"/>
      <c r="I265" s="218"/>
      <c r="K265" s="271"/>
      <c r="L265" s="217"/>
      <c r="M265" s="217"/>
    </row>
    <row r="266">
      <c r="A266" s="1"/>
      <c r="F266" s="217"/>
      <c r="G266" s="217"/>
      <c r="H266" s="217"/>
      <c r="I266" s="218"/>
      <c r="K266" s="271"/>
      <c r="L266" s="217"/>
      <c r="M266" s="217"/>
    </row>
    <row r="267">
      <c r="A267" s="1"/>
      <c r="F267" s="217"/>
      <c r="G267" s="217"/>
      <c r="H267" s="217"/>
      <c r="I267" s="218"/>
      <c r="K267" s="271"/>
      <c r="L267" s="217"/>
      <c r="M267" s="217"/>
    </row>
    <row r="268">
      <c r="A268" s="1"/>
      <c r="F268" s="217"/>
      <c r="G268" s="217"/>
      <c r="H268" s="217"/>
      <c r="I268" s="218"/>
      <c r="K268" s="271"/>
      <c r="L268" s="217"/>
      <c r="M268" s="217"/>
    </row>
    <row r="269">
      <c r="A269" s="1"/>
      <c r="F269" s="217"/>
      <c r="G269" s="217"/>
      <c r="H269" s="217"/>
      <c r="I269" s="218"/>
      <c r="K269" s="271"/>
      <c r="L269" s="217"/>
      <c r="M269" s="217"/>
    </row>
    <row r="270">
      <c r="A270" s="1"/>
      <c r="F270" s="217"/>
      <c r="G270" s="217"/>
      <c r="H270" s="217"/>
      <c r="I270" s="218"/>
      <c r="K270" s="271"/>
      <c r="L270" s="217"/>
      <c r="M270" s="217"/>
    </row>
    <row r="271">
      <c r="A271" s="1"/>
      <c r="F271" s="217"/>
      <c r="G271" s="217"/>
      <c r="H271" s="217"/>
      <c r="I271" s="218"/>
      <c r="K271" s="271"/>
      <c r="L271" s="217"/>
      <c r="M271" s="217"/>
    </row>
    <row r="272">
      <c r="A272" s="1"/>
      <c r="F272" s="217"/>
      <c r="G272" s="217"/>
      <c r="H272" s="217"/>
      <c r="I272" s="218"/>
      <c r="K272" s="271"/>
      <c r="L272" s="217"/>
      <c r="M272" s="217"/>
    </row>
    <row r="273">
      <c r="A273" s="1"/>
      <c r="F273" s="217"/>
      <c r="G273" s="217"/>
      <c r="H273" s="217"/>
      <c r="I273" s="218"/>
      <c r="K273" s="271"/>
      <c r="L273" s="217"/>
      <c r="M273" s="217"/>
    </row>
    <row r="274">
      <c r="A274" s="1"/>
      <c r="F274" s="217"/>
      <c r="G274" s="217"/>
      <c r="H274" s="217"/>
      <c r="I274" s="218"/>
      <c r="K274" s="271"/>
      <c r="L274" s="217"/>
      <c r="M274" s="217"/>
    </row>
    <row r="275">
      <c r="A275" s="1"/>
      <c r="F275" s="217"/>
      <c r="G275" s="217"/>
      <c r="H275" s="217"/>
      <c r="I275" s="218"/>
      <c r="K275" s="271"/>
      <c r="L275" s="217"/>
      <c r="M275" s="217"/>
    </row>
    <row r="276">
      <c r="A276" s="1"/>
      <c r="F276" s="217"/>
      <c r="G276" s="217"/>
      <c r="H276" s="217"/>
      <c r="I276" s="218"/>
      <c r="K276" s="271"/>
      <c r="L276" s="217"/>
      <c r="M276" s="217"/>
    </row>
    <row r="277">
      <c r="A277" s="1"/>
      <c r="F277" s="217"/>
      <c r="G277" s="217"/>
      <c r="H277" s="217"/>
      <c r="I277" s="218"/>
      <c r="K277" s="271"/>
      <c r="L277" s="217"/>
      <c r="M277" s="217"/>
    </row>
    <row r="278">
      <c r="A278" s="1"/>
      <c r="F278" s="217"/>
      <c r="G278" s="217"/>
      <c r="H278" s="217"/>
      <c r="I278" s="218"/>
      <c r="K278" s="271"/>
      <c r="L278" s="217"/>
      <c r="M278" s="217"/>
    </row>
    <row r="279">
      <c r="A279" s="1"/>
      <c r="F279" s="217"/>
      <c r="G279" s="217"/>
      <c r="H279" s="217"/>
      <c r="I279" s="218"/>
      <c r="K279" s="271"/>
      <c r="L279" s="217"/>
      <c r="M279" s="217"/>
    </row>
    <row r="280">
      <c r="A280" s="1"/>
      <c r="F280" s="217"/>
      <c r="G280" s="217"/>
      <c r="H280" s="217"/>
      <c r="I280" s="218"/>
      <c r="K280" s="271"/>
      <c r="L280" s="217"/>
      <c r="M280" s="217"/>
    </row>
    <row r="281">
      <c r="A281" s="1"/>
      <c r="F281" s="217"/>
      <c r="G281" s="217"/>
      <c r="H281" s="217"/>
      <c r="I281" s="218"/>
      <c r="K281" s="271"/>
      <c r="L281" s="217"/>
      <c r="M281" s="217"/>
    </row>
    <row r="282">
      <c r="A282" s="1"/>
      <c r="F282" s="217"/>
      <c r="G282" s="217"/>
      <c r="H282" s="217"/>
      <c r="I282" s="218"/>
      <c r="K282" s="271"/>
      <c r="L282" s="217"/>
      <c r="M282" s="217"/>
    </row>
    <row r="283">
      <c r="A283" s="1"/>
      <c r="F283" s="217"/>
      <c r="G283" s="217"/>
      <c r="H283" s="217"/>
      <c r="I283" s="218"/>
      <c r="K283" s="271"/>
      <c r="L283" s="217"/>
      <c r="M283" s="217"/>
    </row>
    <row r="284">
      <c r="A284" s="1"/>
      <c r="F284" s="217"/>
      <c r="G284" s="217"/>
      <c r="H284" s="217"/>
      <c r="I284" s="218"/>
      <c r="K284" s="271"/>
      <c r="L284" s="217"/>
      <c r="M284" s="217"/>
    </row>
    <row r="285">
      <c r="A285" s="1"/>
      <c r="F285" s="217"/>
      <c r="G285" s="217"/>
      <c r="H285" s="217"/>
      <c r="I285" s="218"/>
      <c r="K285" s="271"/>
      <c r="L285" s="217"/>
      <c r="M285" s="217"/>
    </row>
    <row r="286">
      <c r="A286" s="1"/>
      <c r="F286" s="217"/>
      <c r="G286" s="217"/>
      <c r="H286" s="217"/>
      <c r="I286" s="218"/>
      <c r="K286" s="271"/>
      <c r="L286" s="217"/>
      <c r="M286" s="217"/>
    </row>
    <row r="287">
      <c r="A287" s="1"/>
      <c r="F287" s="217"/>
      <c r="G287" s="217"/>
      <c r="H287" s="217"/>
      <c r="I287" s="218"/>
      <c r="K287" s="271"/>
      <c r="L287" s="217"/>
      <c r="M287" s="217"/>
    </row>
    <row r="288">
      <c r="A288" s="1"/>
      <c r="F288" s="217"/>
      <c r="G288" s="217"/>
      <c r="H288" s="217"/>
      <c r="I288" s="218"/>
      <c r="K288" s="271"/>
      <c r="L288" s="217"/>
      <c r="M288" s="217"/>
    </row>
    <row r="289">
      <c r="A289" s="1"/>
      <c r="F289" s="217"/>
      <c r="G289" s="217"/>
      <c r="H289" s="217"/>
      <c r="I289" s="218"/>
      <c r="K289" s="271"/>
      <c r="L289" s="217"/>
      <c r="M289" s="217"/>
    </row>
    <row r="290">
      <c r="A290" s="1"/>
      <c r="F290" s="217"/>
      <c r="G290" s="217"/>
      <c r="H290" s="217"/>
      <c r="I290" s="218"/>
      <c r="K290" s="271"/>
      <c r="L290" s="217"/>
      <c r="M290" s="217"/>
    </row>
    <row r="291">
      <c r="A291" s="1"/>
      <c r="F291" s="217"/>
      <c r="G291" s="217"/>
      <c r="H291" s="217"/>
      <c r="I291" s="218"/>
      <c r="K291" s="271"/>
      <c r="L291" s="217"/>
      <c r="M291" s="217"/>
    </row>
    <row r="292">
      <c r="A292" s="1"/>
      <c r="F292" s="217"/>
      <c r="G292" s="217"/>
      <c r="H292" s="217"/>
      <c r="I292" s="218"/>
      <c r="K292" s="271"/>
      <c r="L292" s="217"/>
      <c r="M292" s="217"/>
    </row>
    <row r="293">
      <c r="A293" s="1"/>
      <c r="F293" s="217"/>
      <c r="G293" s="217"/>
      <c r="H293" s="217"/>
      <c r="I293" s="218"/>
      <c r="K293" s="271"/>
      <c r="L293" s="217"/>
      <c r="M293" s="217"/>
    </row>
    <row r="294">
      <c r="A294" s="1"/>
      <c r="F294" s="217"/>
      <c r="G294" s="217"/>
      <c r="H294" s="217"/>
      <c r="I294" s="218"/>
      <c r="K294" s="271"/>
      <c r="L294" s="217"/>
      <c r="M294" s="217"/>
    </row>
    <row r="295">
      <c r="A295" s="1"/>
      <c r="F295" s="217"/>
      <c r="G295" s="217"/>
      <c r="H295" s="217"/>
      <c r="I295" s="218"/>
      <c r="K295" s="271"/>
      <c r="L295" s="217"/>
      <c r="M295" s="217"/>
    </row>
    <row r="296">
      <c r="A296" s="1"/>
      <c r="F296" s="217"/>
      <c r="G296" s="217"/>
      <c r="H296" s="217"/>
      <c r="I296" s="218"/>
      <c r="K296" s="271"/>
      <c r="L296" s="217"/>
      <c r="M296" s="217"/>
    </row>
    <row r="297">
      <c r="A297" s="1"/>
      <c r="F297" s="217"/>
      <c r="G297" s="217"/>
      <c r="H297" s="217"/>
      <c r="I297" s="218"/>
      <c r="K297" s="271"/>
      <c r="L297" s="217"/>
      <c r="M297" s="217"/>
    </row>
    <row r="298">
      <c r="A298" s="1"/>
      <c r="F298" s="217"/>
      <c r="G298" s="217"/>
      <c r="H298" s="217"/>
      <c r="I298" s="218"/>
      <c r="K298" s="271"/>
      <c r="L298" s="217"/>
      <c r="M298" s="217"/>
    </row>
    <row r="299">
      <c r="A299" s="1"/>
      <c r="F299" s="217"/>
      <c r="G299" s="217"/>
      <c r="H299" s="217"/>
      <c r="I299" s="218"/>
      <c r="K299" s="271"/>
      <c r="L299" s="217"/>
      <c r="M299" s="217"/>
    </row>
    <row r="300">
      <c r="A300" s="1"/>
      <c r="F300" s="217"/>
      <c r="G300" s="217"/>
      <c r="H300" s="217"/>
      <c r="I300" s="218"/>
      <c r="K300" s="271"/>
      <c r="L300" s="217"/>
      <c r="M300" s="217"/>
    </row>
    <row r="301">
      <c r="A301" s="1"/>
      <c r="F301" s="217"/>
      <c r="G301" s="217"/>
      <c r="H301" s="217"/>
      <c r="I301" s="218"/>
      <c r="K301" s="271"/>
      <c r="L301" s="217"/>
      <c r="M301" s="217"/>
    </row>
    <row r="302">
      <c r="A302" s="1"/>
      <c r="F302" s="217"/>
      <c r="G302" s="217"/>
      <c r="H302" s="217"/>
      <c r="I302" s="218"/>
      <c r="K302" s="271"/>
      <c r="L302" s="217"/>
      <c r="M302" s="217"/>
    </row>
    <row r="303">
      <c r="A303" s="1"/>
      <c r="F303" s="217"/>
      <c r="G303" s="217"/>
      <c r="H303" s="217"/>
      <c r="I303" s="218"/>
      <c r="K303" s="271"/>
      <c r="L303" s="217"/>
      <c r="M303" s="217"/>
    </row>
    <row r="304">
      <c r="A304" s="1"/>
      <c r="F304" s="217"/>
      <c r="G304" s="217"/>
      <c r="H304" s="217"/>
      <c r="I304" s="218"/>
      <c r="K304" s="271"/>
      <c r="L304" s="217"/>
      <c r="M304" s="217"/>
    </row>
    <row r="305">
      <c r="A305" s="1"/>
      <c r="F305" s="217"/>
      <c r="G305" s="217"/>
      <c r="H305" s="217"/>
      <c r="I305" s="218"/>
      <c r="K305" s="271"/>
      <c r="L305" s="217"/>
      <c r="M305" s="217"/>
    </row>
    <row r="306">
      <c r="A306" s="1"/>
      <c r="F306" s="217"/>
      <c r="G306" s="217"/>
      <c r="H306" s="217"/>
      <c r="I306" s="218"/>
      <c r="K306" s="271"/>
      <c r="L306" s="217"/>
      <c r="M306" s="217"/>
    </row>
    <row r="307">
      <c r="A307" s="1"/>
      <c r="F307" s="217"/>
      <c r="G307" s="217"/>
      <c r="H307" s="217"/>
      <c r="I307" s="218"/>
      <c r="K307" s="271"/>
      <c r="L307" s="217"/>
      <c r="M307" s="217"/>
    </row>
    <row r="308">
      <c r="A308" s="1"/>
      <c r="F308" s="217"/>
      <c r="G308" s="217"/>
      <c r="H308" s="217"/>
      <c r="I308" s="218"/>
      <c r="K308" s="271"/>
      <c r="L308" s="217"/>
      <c r="M308" s="217"/>
    </row>
    <row r="309">
      <c r="A309" s="1"/>
      <c r="F309" s="217"/>
      <c r="G309" s="217"/>
      <c r="H309" s="217"/>
      <c r="I309" s="218"/>
      <c r="K309" s="271"/>
      <c r="L309" s="217"/>
      <c r="M309" s="217"/>
    </row>
    <row r="310">
      <c r="A310" s="1"/>
      <c r="F310" s="217"/>
      <c r="G310" s="217"/>
      <c r="H310" s="217"/>
      <c r="I310" s="218"/>
      <c r="K310" s="271"/>
      <c r="L310" s="217"/>
      <c r="M310" s="217"/>
    </row>
    <row r="311">
      <c r="A311" s="1"/>
      <c r="F311" s="217"/>
      <c r="G311" s="217"/>
      <c r="H311" s="217"/>
      <c r="I311" s="218"/>
      <c r="K311" s="271"/>
      <c r="L311" s="217"/>
      <c r="M311" s="217"/>
    </row>
    <row r="312">
      <c r="A312" s="1"/>
      <c r="F312" s="217"/>
      <c r="G312" s="217"/>
      <c r="H312" s="217"/>
      <c r="I312" s="218"/>
      <c r="K312" s="271"/>
      <c r="L312" s="217"/>
      <c r="M312" s="217"/>
    </row>
    <row r="313">
      <c r="A313" s="1"/>
      <c r="F313" s="217"/>
      <c r="G313" s="217"/>
      <c r="H313" s="217"/>
      <c r="I313" s="218"/>
      <c r="K313" s="271"/>
      <c r="L313" s="217"/>
      <c r="M313" s="217"/>
    </row>
    <row r="314">
      <c r="A314" s="1"/>
      <c r="F314" s="217"/>
      <c r="G314" s="217"/>
      <c r="H314" s="217"/>
      <c r="I314" s="218"/>
      <c r="K314" s="271"/>
      <c r="L314" s="217"/>
      <c r="M314" s="217"/>
    </row>
    <row r="315">
      <c r="A315" s="1"/>
      <c r="F315" s="217"/>
      <c r="G315" s="217"/>
      <c r="H315" s="217"/>
      <c r="I315" s="218"/>
      <c r="K315" s="271"/>
      <c r="L315" s="217"/>
      <c r="M315" s="217"/>
    </row>
    <row r="316">
      <c r="A316" s="1"/>
      <c r="F316" s="217"/>
      <c r="G316" s="217"/>
      <c r="H316" s="217"/>
      <c r="I316" s="218"/>
      <c r="K316" s="271"/>
      <c r="L316" s="217"/>
      <c r="M316" s="217"/>
    </row>
    <row r="317">
      <c r="A317" s="1"/>
      <c r="F317" s="217"/>
      <c r="G317" s="217"/>
      <c r="H317" s="217"/>
      <c r="I317" s="218"/>
      <c r="K317" s="271"/>
      <c r="L317" s="217"/>
      <c r="M317" s="217"/>
    </row>
    <row r="318">
      <c r="A318" s="1"/>
      <c r="F318" s="217"/>
      <c r="G318" s="217"/>
      <c r="H318" s="217"/>
      <c r="I318" s="218"/>
      <c r="K318" s="271"/>
      <c r="L318" s="217"/>
      <c r="M318" s="217"/>
    </row>
    <row r="319">
      <c r="A319" s="1"/>
      <c r="F319" s="217"/>
      <c r="G319" s="217"/>
      <c r="H319" s="217"/>
      <c r="I319" s="218"/>
      <c r="K319" s="271"/>
      <c r="L319" s="217"/>
      <c r="M319" s="217"/>
    </row>
    <row r="320">
      <c r="A320" s="1"/>
      <c r="F320" s="217"/>
      <c r="G320" s="217"/>
      <c r="H320" s="217"/>
      <c r="I320" s="218"/>
      <c r="K320" s="271"/>
      <c r="L320" s="217"/>
      <c r="M320" s="217"/>
    </row>
    <row r="321">
      <c r="A321" s="1"/>
      <c r="F321" s="217"/>
      <c r="G321" s="217"/>
      <c r="H321" s="217"/>
      <c r="I321" s="218"/>
      <c r="K321" s="271"/>
      <c r="L321" s="217"/>
      <c r="M321" s="217"/>
    </row>
    <row r="322">
      <c r="A322" s="1"/>
      <c r="F322" s="217"/>
      <c r="G322" s="217"/>
      <c r="H322" s="217"/>
      <c r="I322" s="218"/>
      <c r="K322" s="271"/>
      <c r="L322" s="217"/>
      <c r="M322" s="217"/>
    </row>
    <row r="323">
      <c r="A323" s="1"/>
      <c r="F323" s="217"/>
      <c r="G323" s="217"/>
      <c r="H323" s="217"/>
      <c r="I323" s="218"/>
      <c r="K323" s="271"/>
      <c r="L323" s="217"/>
      <c r="M323" s="217"/>
    </row>
    <row r="324">
      <c r="A324" s="1"/>
      <c r="F324" s="217"/>
      <c r="G324" s="217"/>
      <c r="H324" s="217"/>
      <c r="I324" s="218"/>
      <c r="K324" s="271"/>
      <c r="L324" s="217"/>
      <c r="M324" s="217"/>
    </row>
    <row r="325">
      <c r="A325" s="1"/>
      <c r="F325" s="217"/>
      <c r="G325" s="217"/>
      <c r="H325" s="217"/>
      <c r="I325" s="218"/>
      <c r="K325" s="271"/>
      <c r="L325" s="217"/>
      <c r="M325" s="217"/>
    </row>
    <row r="326">
      <c r="A326" s="1"/>
      <c r="F326" s="217"/>
      <c r="G326" s="217"/>
      <c r="H326" s="217"/>
      <c r="I326" s="218"/>
      <c r="K326" s="271"/>
      <c r="L326" s="217"/>
      <c r="M326" s="217"/>
    </row>
    <row r="327">
      <c r="A327" s="1"/>
      <c r="F327" s="217"/>
      <c r="G327" s="217"/>
      <c r="H327" s="217"/>
      <c r="I327" s="218"/>
      <c r="K327" s="271"/>
      <c r="L327" s="217"/>
      <c r="M327" s="217"/>
    </row>
    <row r="328">
      <c r="A328" s="1"/>
      <c r="F328" s="217"/>
      <c r="G328" s="217"/>
      <c r="H328" s="217"/>
      <c r="I328" s="218"/>
      <c r="K328" s="271"/>
      <c r="L328" s="217"/>
      <c r="M328" s="217"/>
    </row>
    <row r="329">
      <c r="A329" s="1"/>
      <c r="F329" s="217"/>
      <c r="G329" s="217"/>
      <c r="H329" s="217"/>
      <c r="I329" s="218"/>
      <c r="K329" s="271"/>
      <c r="L329" s="217"/>
      <c r="M329" s="217"/>
    </row>
    <row r="330">
      <c r="A330" s="1"/>
      <c r="F330" s="217"/>
      <c r="G330" s="217"/>
      <c r="H330" s="217"/>
      <c r="I330" s="218"/>
      <c r="K330" s="271"/>
      <c r="L330" s="217"/>
      <c r="M330" s="217"/>
    </row>
    <row r="331">
      <c r="A331" s="1"/>
      <c r="F331" s="217"/>
      <c r="G331" s="217"/>
      <c r="H331" s="217"/>
      <c r="I331" s="218"/>
      <c r="K331" s="271"/>
      <c r="L331" s="217"/>
      <c r="M331" s="217"/>
    </row>
    <row r="332">
      <c r="A332" s="1"/>
      <c r="F332" s="217"/>
      <c r="G332" s="217"/>
      <c r="H332" s="217"/>
      <c r="I332" s="218"/>
      <c r="K332" s="271"/>
      <c r="L332" s="217"/>
      <c r="M332" s="217"/>
    </row>
    <row r="333">
      <c r="A333" s="1"/>
      <c r="F333" s="217"/>
      <c r="G333" s="217"/>
      <c r="H333" s="217"/>
      <c r="I333" s="218"/>
      <c r="K333" s="271"/>
      <c r="L333" s="217"/>
      <c r="M333" s="217"/>
    </row>
    <row r="334">
      <c r="A334" s="1"/>
      <c r="F334" s="217"/>
      <c r="G334" s="217"/>
      <c r="H334" s="217"/>
      <c r="I334" s="218"/>
      <c r="K334" s="271"/>
      <c r="L334" s="217"/>
      <c r="M334" s="217"/>
    </row>
    <row r="335">
      <c r="A335" s="1"/>
      <c r="F335" s="217"/>
      <c r="G335" s="217"/>
      <c r="H335" s="217"/>
      <c r="I335" s="218"/>
      <c r="K335" s="271"/>
      <c r="L335" s="217"/>
      <c r="M335" s="217"/>
    </row>
    <row r="336">
      <c r="A336" s="1"/>
      <c r="F336" s="217"/>
      <c r="G336" s="217"/>
      <c r="H336" s="217"/>
      <c r="I336" s="218"/>
      <c r="K336" s="271"/>
      <c r="L336" s="217"/>
      <c r="M336" s="217"/>
    </row>
    <row r="337">
      <c r="A337" s="1"/>
      <c r="F337" s="217"/>
      <c r="G337" s="217"/>
      <c r="H337" s="217"/>
      <c r="I337" s="218"/>
      <c r="K337" s="271"/>
      <c r="L337" s="217"/>
      <c r="M337" s="217"/>
    </row>
    <row r="338">
      <c r="A338" s="1"/>
      <c r="F338" s="217"/>
      <c r="G338" s="217"/>
      <c r="H338" s="217"/>
      <c r="I338" s="218"/>
      <c r="K338" s="271"/>
      <c r="L338" s="217"/>
      <c r="M338" s="217"/>
    </row>
    <row r="339">
      <c r="A339" s="1"/>
      <c r="F339" s="217"/>
      <c r="G339" s="217"/>
      <c r="H339" s="217"/>
      <c r="I339" s="218"/>
      <c r="K339" s="271"/>
      <c r="L339" s="217"/>
      <c r="M339" s="217"/>
    </row>
    <row r="340">
      <c r="A340" s="1"/>
      <c r="F340" s="217"/>
      <c r="G340" s="217"/>
      <c r="H340" s="217"/>
      <c r="I340" s="218"/>
      <c r="K340" s="271"/>
      <c r="L340" s="217"/>
      <c r="M340" s="217"/>
    </row>
    <row r="341">
      <c r="A341" s="1"/>
      <c r="F341" s="217"/>
      <c r="G341" s="217"/>
      <c r="H341" s="217"/>
      <c r="I341" s="218"/>
      <c r="K341" s="271"/>
      <c r="L341" s="217"/>
      <c r="M341" s="217"/>
    </row>
    <row r="342">
      <c r="A342" s="1"/>
      <c r="F342" s="217"/>
      <c r="G342" s="217"/>
      <c r="H342" s="217"/>
      <c r="I342" s="218"/>
      <c r="K342" s="271"/>
      <c r="L342" s="217"/>
      <c r="M342" s="217"/>
    </row>
    <row r="343">
      <c r="A343" s="1"/>
      <c r="F343" s="217"/>
      <c r="G343" s="217"/>
      <c r="H343" s="217"/>
      <c r="I343" s="218"/>
      <c r="K343" s="271"/>
      <c r="L343" s="217"/>
      <c r="M343" s="217"/>
    </row>
    <row r="344">
      <c r="A344" s="1"/>
      <c r="F344" s="217"/>
      <c r="G344" s="217"/>
      <c r="H344" s="217"/>
      <c r="I344" s="218"/>
      <c r="K344" s="271"/>
      <c r="L344" s="217"/>
      <c r="M344" s="217"/>
    </row>
    <row r="345">
      <c r="A345" s="1"/>
      <c r="F345" s="217"/>
      <c r="G345" s="217"/>
      <c r="H345" s="217"/>
      <c r="I345" s="218"/>
      <c r="K345" s="271"/>
      <c r="L345" s="217"/>
      <c r="M345" s="217"/>
    </row>
    <row r="346">
      <c r="A346" s="1"/>
      <c r="F346" s="217"/>
      <c r="G346" s="217"/>
      <c r="H346" s="217"/>
      <c r="I346" s="218"/>
      <c r="K346" s="271"/>
      <c r="L346" s="217"/>
      <c r="M346" s="217"/>
    </row>
    <row r="347">
      <c r="A347" s="1"/>
      <c r="F347" s="217"/>
      <c r="G347" s="217"/>
      <c r="H347" s="217"/>
      <c r="I347" s="218"/>
      <c r="K347" s="271"/>
      <c r="L347" s="217"/>
      <c r="M347" s="217"/>
    </row>
    <row r="348">
      <c r="A348" s="1"/>
      <c r="F348" s="217"/>
      <c r="G348" s="217"/>
      <c r="H348" s="217"/>
      <c r="I348" s="218"/>
      <c r="K348" s="271"/>
      <c r="L348" s="217"/>
      <c r="M348" s="217"/>
    </row>
    <row r="349">
      <c r="A349" s="1"/>
      <c r="F349" s="217"/>
      <c r="G349" s="217"/>
      <c r="H349" s="217"/>
      <c r="I349" s="218"/>
      <c r="K349" s="271"/>
      <c r="L349" s="217"/>
      <c r="M349" s="217"/>
    </row>
    <row r="350">
      <c r="A350" s="1"/>
      <c r="F350" s="217"/>
      <c r="G350" s="217"/>
      <c r="H350" s="217"/>
      <c r="I350" s="218"/>
      <c r="K350" s="271"/>
      <c r="L350" s="217"/>
      <c r="M350" s="217"/>
    </row>
    <row r="351">
      <c r="A351" s="1"/>
      <c r="F351" s="217"/>
      <c r="G351" s="217"/>
      <c r="H351" s="217"/>
      <c r="I351" s="218"/>
      <c r="K351" s="271"/>
      <c r="L351" s="217"/>
      <c r="M351" s="217"/>
    </row>
    <row r="352">
      <c r="A352" s="1"/>
      <c r="F352" s="217"/>
      <c r="G352" s="217"/>
      <c r="H352" s="217"/>
      <c r="I352" s="218"/>
      <c r="K352" s="271"/>
      <c r="L352" s="217"/>
      <c r="M352" s="217"/>
    </row>
    <row r="353">
      <c r="A353" s="1"/>
      <c r="F353" s="217"/>
      <c r="G353" s="217"/>
      <c r="H353" s="217"/>
      <c r="I353" s="218"/>
      <c r="K353" s="271"/>
      <c r="L353" s="217"/>
      <c r="M353" s="217"/>
    </row>
    <row r="354">
      <c r="A354" s="1"/>
      <c r="F354" s="217"/>
      <c r="G354" s="217"/>
      <c r="H354" s="217"/>
      <c r="I354" s="218"/>
      <c r="K354" s="271"/>
      <c r="L354" s="217"/>
      <c r="M354" s="217"/>
    </row>
    <row r="355">
      <c r="A355" s="1"/>
      <c r="F355" s="217"/>
      <c r="G355" s="217"/>
      <c r="H355" s="217"/>
      <c r="I355" s="218"/>
      <c r="K355" s="271"/>
      <c r="L355" s="217"/>
      <c r="M355" s="217"/>
    </row>
    <row r="356">
      <c r="A356" s="1"/>
      <c r="F356" s="217"/>
      <c r="G356" s="217"/>
      <c r="H356" s="217"/>
      <c r="I356" s="218"/>
      <c r="K356" s="271"/>
      <c r="L356" s="217"/>
      <c r="M356" s="217"/>
    </row>
    <row r="357">
      <c r="A357" s="1"/>
      <c r="F357" s="217"/>
      <c r="G357" s="217"/>
      <c r="H357" s="217"/>
      <c r="I357" s="218"/>
      <c r="K357" s="271"/>
      <c r="L357" s="217"/>
      <c r="M357" s="217"/>
    </row>
    <row r="358">
      <c r="A358" s="1"/>
      <c r="F358" s="217"/>
      <c r="G358" s="217"/>
      <c r="H358" s="217"/>
      <c r="I358" s="218"/>
      <c r="K358" s="271"/>
      <c r="L358" s="217"/>
      <c r="M358" s="217"/>
    </row>
    <row r="359">
      <c r="A359" s="1"/>
      <c r="F359" s="217"/>
      <c r="G359" s="217"/>
      <c r="H359" s="217"/>
      <c r="I359" s="218"/>
      <c r="K359" s="271"/>
      <c r="L359" s="217"/>
      <c r="M359" s="217"/>
    </row>
    <row r="360">
      <c r="A360" s="1"/>
      <c r="F360" s="217"/>
      <c r="G360" s="217"/>
      <c r="H360" s="217"/>
      <c r="I360" s="218"/>
      <c r="K360" s="271"/>
      <c r="L360" s="217"/>
      <c r="M360" s="217"/>
    </row>
    <row r="361">
      <c r="A361" s="1"/>
      <c r="F361" s="217"/>
      <c r="G361" s="217"/>
      <c r="H361" s="217"/>
      <c r="I361" s="218"/>
      <c r="K361" s="271"/>
      <c r="L361" s="217"/>
      <c r="M361" s="217"/>
    </row>
    <row r="362">
      <c r="A362" s="1"/>
      <c r="F362" s="217"/>
      <c r="G362" s="217"/>
      <c r="H362" s="217"/>
      <c r="I362" s="218"/>
      <c r="K362" s="271"/>
      <c r="L362" s="217"/>
      <c r="M362" s="217"/>
    </row>
    <row r="363">
      <c r="A363" s="1"/>
      <c r="F363" s="217"/>
      <c r="G363" s="217"/>
      <c r="H363" s="217"/>
      <c r="I363" s="218"/>
      <c r="K363" s="271"/>
      <c r="L363" s="217"/>
      <c r="M363" s="217"/>
    </row>
    <row r="364">
      <c r="A364" s="1"/>
      <c r="F364" s="217"/>
      <c r="G364" s="217"/>
      <c r="H364" s="217"/>
      <c r="I364" s="218"/>
      <c r="K364" s="271"/>
      <c r="L364" s="217"/>
      <c r="M364" s="217"/>
    </row>
    <row r="365">
      <c r="A365" s="1"/>
      <c r="F365" s="217"/>
      <c r="G365" s="217"/>
      <c r="H365" s="217"/>
      <c r="I365" s="218"/>
      <c r="K365" s="271"/>
      <c r="L365" s="217"/>
      <c r="M365" s="217"/>
    </row>
    <row r="366">
      <c r="A366" s="1"/>
      <c r="F366" s="217"/>
      <c r="G366" s="217"/>
      <c r="H366" s="217"/>
      <c r="I366" s="218"/>
      <c r="K366" s="271"/>
      <c r="L366" s="217"/>
      <c r="M366" s="217"/>
    </row>
    <row r="367">
      <c r="A367" s="1"/>
      <c r="F367" s="217"/>
      <c r="G367" s="217"/>
      <c r="H367" s="217"/>
      <c r="I367" s="218"/>
      <c r="K367" s="271"/>
      <c r="L367" s="217"/>
      <c r="M367" s="217"/>
    </row>
    <row r="368">
      <c r="A368" s="1"/>
      <c r="F368" s="217"/>
      <c r="G368" s="217"/>
      <c r="H368" s="217"/>
      <c r="I368" s="218"/>
      <c r="K368" s="271"/>
      <c r="L368" s="217"/>
      <c r="M368" s="217"/>
    </row>
    <row r="369">
      <c r="A369" s="1"/>
      <c r="F369" s="217"/>
      <c r="G369" s="217"/>
      <c r="H369" s="217"/>
      <c r="I369" s="218"/>
      <c r="K369" s="271"/>
      <c r="L369" s="217"/>
      <c r="M369" s="217"/>
    </row>
    <row r="370">
      <c r="A370" s="1"/>
      <c r="F370" s="217"/>
      <c r="G370" s="217"/>
      <c r="H370" s="217"/>
      <c r="I370" s="218"/>
      <c r="K370" s="271"/>
      <c r="L370" s="217"/>
      <c r="M370" s="217"/>
    </row>
    <row r="371">
      <c r="A371" s="1"/>
      <c r="F371" s="217"/>
      <c r="G371" s="217"/>
      <c r="H371" s="217"/>
      <c r="I371" s="218"/>
      <c r="K371" s="271"/>
      <c r="L371" s="217"/>
      <c r="M371" s="217"/>
    </row>
    <row r="372">
      <c r="A372" s="1"/>
      <c r="F372" s="217"/>
      <c r="G372" s="217"/>
      <c r="H372" s="217"/>
      <c r="I372" s="218"/>
      <c r="K372" s="271"/>
      <c r="L372" s="217"/>
      <c r="M372" s="217"/>
    </row>
    <row r="373">
      <c r="A373" s="1"/>
      <c r="F373" s="217"/>
      <c r="G373" s="217"/>
      <c r="H373" s="217"/>
      <c r="I373" s="218"/>
      <c r="K373" s="271"/>
      <c r="L373" s="217"/>
      <c r="M373" s="217"/>
    </row>
    <row r="374">
      <c r="A374" s="1"/>
      <c r="F374" s="217"/>
      <c r="G374" s="217"/>
      <c r="H374" s="217"/>
      <c r="I374" s="218"/>
      <c r="K374" s="271"/>
      <c r="L374" s="217"/>
      <c r="M374" s="217"/>
    </row>
    <row r="375">
      <c r="A375" s="1"/>
      <c r="F375" s="217"/>
      <c r="G375" s="217"/>
      <c r="H375" s="217"/>
      <c r="I375" s="218"/>
      <c r="K375" s="271"/>
      <c r="L375" s="217"/>
      <c r="M375" s="217"/>
    </row>
    <row r="376">
      <c r="A376" s="1"/>
      <c r="F376" s="217"/>
      <c r="G376" s="217"/>
      <c r="H376" s="217"/>
      <c r="I376" s="218"/>
      <c r="K376" s="271"/>
      <c r="L376" s="217"/>
      <c r="M376" s="217"/>
    </row>
    <row r="377">
      <c r="A377" s="1"/>
      <c r="F377" s="217"/>
      <c r="G377" s="217"/>
      <c r="H377" s="217"/>
      <c r="I377" s="218"/>
      <c r="K377" s="271"/>
      <c r="L377" s="217"/>
      <c r="M377" s="217"/>
    </row>
    <row r="378">
      <c r="A378" s="1"/>
      <c r="F378" s="217"/>
      <c r="G378" s="217"/>
      <c r="H378" s="217"/>
      <c r="I378" s="218"/>
      <c r="K378" s="271"/>
      <c r="L378" s="217"/>
      <c r="M378" s="217"/>
    </row>
    <row r="379">
      <c r="A379" s="1"/>
      <c r="F379" s="217"/>
      <c r="G379" s="217"/>
      <c r="H379" s="217"/>
      <c r="I379" s="218"/>
      <c r="K379" s="271"/>
      <c r="L379" s="217"/>
      <c r="M379" s="217"/>
    </row>
    <row r="380">
      <c r="A380" s="1"/>
      <c r="F380" s="217"/>
      <c r="G380" s="217"/>
      <c r="H380" s="217"/>
      <c r="I380" s="218"/>
      <c r="K380" s="271"/>
      <c r="L380" s="217"/>
      <c r="M380" s="217"/>
    </row>
    <row r="381">
      <c r="A381" s="1"/>
      <c r="F381" s="217"/>
      <c r="G381" s="217"/>
      <c r="H381" s="217"/>
      <c r="I381" s="218"/>
      <c r="K381" s="271"/>
      <c r="L381" s="217"/>
      <c r="M381" s="217"/>
    </row>
    <row r="382">
      <c r="A382" s="1"/>
      <c r="F382" s="217"/>
      <c r="G382" s="217"/>
      <c r="H382" s="217"/>
      <c r="I382" s="218"/>
      <c r="K382" s="271"/>
      <c r="L382" s="217"/>
      <c r="M382" s="217"/>
    </row>
    <row r="383">
      <c r="A383" s="1"/>
      <c r="F383" s="217"/>
      <c r="G383" s="217"/>
      <c r="H383" s="217"/>
      <c r="I383" s="218"/>
      <c r="K383" s="271"/>
      <c r="L383" s="217"/>
      <c r="M383" s="217"/>
    </row>
    <row r="384">
      <c r="A384" s="1"/>
      <c r="F384" s="217"/>
      <c r="G384" s="217"/>
      <c r="H384" s="217"/>
      <c r="I384" s="218"/>
      <c r="K384" s="271"/>
      <c r="L384" s="217"/>
      <c r="M384" s="217"/>
    </row>
    <row r="385">
      <c r="A385" s="1"/>
      <c r="F385" s="217"/>
      <c r="G385" s="217"/>
      <c r="H385" s="217"/>
      <c r="I385" s="218"/>
      <c r="K385" s="271"/>
      <c r="L385" s="217"/>
      <c r="M385" s="217"/>
    </row>
    <row r="386">
      <c r="A386" s="1"/>
      <c r="F386" s="217"/>
      <c r="G386" s="217"/>
      <c r="H386" s="217"/>
      <c r="I386" s="218"/>
      <c r="K386" s="271"/>
      <c r="L386" s="217"/>
      <c r="M386" s="217"/>
    </row>
    <row r="387">
      <c r="A387" s="1"/>
      <c r="F387" s="217"/>
      <c r="G387" s="217"/>
      <c r="H387" s="217"/>
      <c r="I387" s="218"/>
      <c r="K387" s="271"/>
      <c r="L387" s="217"/>
      <c r="M387" s="217"/>
    </row>
    <row r="388">
      <c r="A388" s="1"/>
      <c r="F388" s="217"/>
      <c r="G388" s="217"/>
      <c r="H388" s="217"/>
      <c r="I388" s="218"/>
      <c r="K388" s="271"/>
      <c r="L388" s="217"/>
      <c r="M388" s="217"/>
    </row>
    <row r="389">
      <c r="A389" s="1"/>
      <c r="F389" s="217"/>
      <c r="G389" s="217"/>
      <c r="H389" s="217"/>
      <c r="I389" s="218"/>
      <c r="K389" s="271"/>
      <c r="L389" s="217"/>
      <c r="M389" s="217"/>
    </row>
    <row r="390">
      <c r="A390" s="1"/>
      <c r="F390" s="217"/>
      <c r="G390" s="217"/>
      <c r="H390" s="217"/>
      <c r="I390" s="218"/>
      <c r="K390" s="271"/>
      <c r="L390" s="217"/>
      <c r="M390" s="217"/>
    </row>
    <row r="391">
      <c r="A391" s="1"/>
      <c r="F391" s="217"/>
      <c r="G391" s="217"/>
      <c r="H391" s="217"/>
      <c r="I391" s="218"/>
      <c r="K391" s="271"/>
      <c r="L391" s="217"/>
      <c r="M391" s="217"/>
    </row>
    <row r="392">
      <c r="A392" s="1"/>
      <c r="F392" s="217"/>
      <c r="G392" s="217"/>
      <c r="H392" s="217"/>
      <c r="I392" s="218"/>
      <c r="K392" s="271"/>
      <c r="L392" s="217"/>
      <c r="M392" s="217"/>
    </row>
    <row r="393">
      <c r="A393" s="1"/>
      <c r="F393" s="217"/>
      <c r="G393" s="217"/>
      <c r="H393" s="217"/>
      <c r="I393" s="218"/>
      <c r="K393" s="271"/>
      <c r="L393" s="217"/>
      <c r="M393" s="217"/>
    </row>
    <row r="394">
      <c r="A394" s="1"/>
      <c r="F394" s="217"/>
      <c r="G394" s="217"/>
      <c r="H394" s="217"/>
      <c r="I394" s="218"/>
      <c r="K394" s="271"/>
      <c r="L394" s="217"/>
      <c r="M394" s="217"/>
    </row>
    <row r="395">
      <c r="A395" s="1"/>
      <c r="F395" s="217"/>
      <c r="G395" s="217"/>
      <c r="H395" s="217"/>
      <c r="I395" s="218"/>
      <c r="K395" s="271"/>
      <c r="L395" s="217"/>
      <c r="M395" s="217"/>
    </row>
    <row r="396">
      <c r="A396" s="1"/>
      <c r="F396" s="217"/>
      <c r="G396" s="217"/>
      <c r="H396" s="217"/>
      <c r="I396" s="218"/>
      <c r="K396" s="271"/>
      <c r="L396" s="217"/>
      <c r="M396" s="217"/>
    </row>
    <row r="397">
      <c r="A397" s="1"/>
      <c r="F397" s="217"/>
      <c r="G397" s="217"/>
      <c r="H397" s="217"/>
      <c r="I397" s="218"/>
      <c r="K397" s="271"/>
      <c r="L397" s="217"/>
      <c r="M397" s="217"/>
    </row>
    <row r="398">
      <c r="A398" s="1"/>
      <c r="F398" s="217"/>
      <c r="G398" s="217"/>
      <c r="H398" s="217"/>
      <c r="I398" s="218"/>
      <c r="K398" s="271"/>
      <c r="L398" s="217"/>
      <c r="M398" s="217"/>
    </row>
    <row r="399">
      <c r="A399" s="1"/>
      <c r="F399" s="217"/>
      <c r="G399" s="217"/>
      <c r="H399" s="217"/>
      <c r="I399" s="218"/>
      <c r="K399" s="271"/>
      <c r="L399" s="217"/>
      <c r="M399" s="217"/>
    </row>
    <row r="400">
      <c r="A400" s="1"/>
      <c r="F400" s="217"/>
      <c r="G400" s="217"/>
      <c r="H400" s="217"/>
      <c r="I400" s="218"/>
      <c r="K400" s="271"/>
      <c r="L400" s="217"/>
      <c r="M400" s="217"/>
    </row>
    <row r="401">
      <c r="A401" s="1"/>
      <c r="F401" s="217"/>
      <c r="G401" s="217"/>
      <c r="H401" s="217"/>
      <c r="I401" s="218"/>
      <c r="K401" s="271"/>
      <c r="L401" s="217"/>
      <c r="M401" s="217"/>
    </row>
    <row r="402">
      <c r="A402" s="1"/>
      <c r="F402" s="217"/>
      <c r="G402" s="217"/>
      <c r="H402" s="217"/>
      <c r="I402" s="218"/>
      <c r="K402" s="271"/>
      <c r="L402" s="217"/>
      <c r="M402" s="217"/>
    </row>
    <row r="403">
      <c r="A403" s="1"/>
      <c r="F403" s="217"/>
      <c r="G403" s="217"/>
      <c r="H403" s="217"/>
      <c r="I403" s="218"/>
      <c r="K403" s="271"/>
      <c r="L403" s="217"/>
      <c r="M403" s="217"/>
    </row>
    <row r="404">
      <c r="A404" s="1"/>
      <c r="F404" s="217"/>
      <c r="G404" s="217"/>
      <c r="H404" s="217"/>
      <c r="I404" s="218"/>
      <c r="K404" s="271"/>
      <c r="L404" s="217"/>
      <c r="M404" s="217"/>
    </row>
    <row r="405">
      <c r="A405" s="1"/>
      <c r="F405" s="217"/>
      <c r="G405" s="217"/>
      <c r="H405" s="217"/>
      <c r="I405" s="218"/>
      <c r="K405" s="271"/>
      <c r="L405" s="217"/>
      <c r="M405" s="217"/>
    </row>
    <row r="406">
      <c r="A406" s="1"/>
      <c r="F406" s="217"/>
      <c r="G406" s="217"/>
      <c r="H406" s="217"/>
      <c r="I406" s="218"/>
      <c r="K406" s="271"/>
      <c r="L406" s="217"/>
      <c r="M406" s="217"/>
    </row>
    <row r="407">
      <c r="A407" s="1"/>
      <c r="F407" s="217"/>
      <c r="G407" s="217"/>
      <c r="H407" s="217"/>
      <c r="I407" s="218"/>
      <c r="K407" s="271"/>
      <c r="L407" s="217"/>
      <c r="M407" s="217"/>
    </row>
    <row r="408">
      <c r="A408" s="1"/>
      <c r="F408" s="217"/>
      <c r="G408" s="217"/>
      <c r="H408" s="217"/>
      <c r="I408" s="218"/>
      <c r="K408" s="271"/>
      <c r="L408" s="217"/>
      <c r="M408" s="217"/>
    </row>
    <row r="409">
      <c r="A409" s="1"/>
      <c r="F409" s="217"/>
      <c r="G409" s="217"/>
      <c r="H409" s="217"/>
      <c r="I409" s="218"/>
      <c r="K409" s="271"/>
      <c r="L409" s="217"/>
      <c r="M409" s="217"/>
    </row>
    <row r="410">
      <c r="A410" s="1"/>
      <c r="F410" s="217"/>
      <c r="G410" s="217"/>
      <c r="H410" s="217"/>
      <c r="I410" s="218"/>
      <c r="K410" s="271"/>
      <c r="L410" s="217"/>
      <c r="M410" s="217"/>
    </row>
    <row r="411">
      <c r="A411" s="1"/>
      <c r="F411" s="217"/>
      <c r="G411" s="217"/>
      <c r="H411" s="217"/>
      <c r="I411" s="218"/>
      <c r="K411" s="271"/>
      <c r="L411" s="217"/>
      <c r="M411" s="217"/>
    </row>
    <row r="412">
      <c r="A412" s="1"/>
      <c r="F412" s="217"/>
      <c r="G412" s="217"/>
      <c r="H412" s="217"/>
      <c r="I412" s="218"/>
      <c r="K412" s="271"/>
      <c r="L412" s="217"/>
      <c r="M412" s="217"/>
    </row>
    <row r="413">
      <c r="A413" s="1"/>
      <c r="F413" s="217"/>
      <c r="G413" s="217"/>
      <c r="H413" s="217"/>
      <c r="I413" s="218"/>
      <c r="K413" s="271"/>
      <c r="L413" s="217"/>
      <c r="M413" s="217"/>
    </row>
    <row r="414">
      <c r="A414" s="1"/>
      <c r="F414" s="217"/>
      <c r="G414" s="217"/>
      <c r="H414" s="217"/>
      <c r="I414" s="218"/>
      <c r="K414" s="271"/>
      <c r="L414" s="217"/>
      <c r="M414" s="217"/>
    </row>
    <row r="415">
      <c r="A415" s="1"/>
      <c r="F415" s="217"/>
      <c r="G415" s="217"/>
      <c r="H415" s="217"/>
      <c r="I415" s="218"/>
      <c r="K415" s="271"/>
      <c r="L415" s="217"/>
      <c r="M415" s="217"/>
    </row>
    <row r="416">
      <c r="A416" s="1"/>
      <c r="F416" s="217"/>
      <c r="G416" s="217"/>
      <c r="H416" s="217"/>
      <c r="I416" s="218"/>
      <c r="K416" s="271"/>
      <c r="L416" s="217"/>
      <c r="M416" s="217"/>
    </row>
    <row r="417">
      <c r="A417" s="1"/>
      <c r="F417" s="217"/>
      <c r="G417" s="217"/>
      <c r="H417" s="217"/>
      <c r="I417" s="218"/>
      <c r="K417" s="271"/>
      <c r="L417" s="217"/>
      <c r="M417" s="217"/>
    </row>
    <row r="418">
      <c r="A418" s="1"/>
      <c r="F418" s="217"/>
      <c r="G418" s="217"/>
      <c r="H418" s="217"/>
      <c r="I418" s="218"/>
      <c r="K418" s="271"/>
      <c r="L418" s="217"/>
      <c r="M418" s="217"/>
    </row>
    <row r="419">
      <c r="A419" s="1"/>
      <c r="F419" s="217"/>
      <c r="G419" s="217"/>
      <c r="H419" s="217"/>
      <c r="I419" s="218"/>
      <c r="K419" s="271"/>
      <c r="L419" s="217"/>
      <c r="M419" s="217"/>
    </row>
    <row r="420">
      <c r="A420" s="1"/>
      <c r="F420" s="217"/>
      <c r="G420" s="217"/>
      <c r="H420" s="217"/>
      <c r="I420" s="218"/>
      <c r="K420" s="271"/>
      <c r="L420" s="217"/>
      <c r="M420" s="217"/>
    </row>
    <row r="421">
      <c r="A421" s="1"/>
      <c r="F421" s="217"/>
      <c r="G421" s="217"/>
      <c r="H421" s="217"/>
      <c r="I421" s="218"/>
      <c r="K421" s="271"/>
      <c r="L421" s="217"/>
      <c r="M421" s="217"/>
    </row>
    <row r="422">
      <c r="A422" s="1"/>
      <c r="F422" s="217"/>
      <c r="G422" s="217"/>
      <c r="H422" s="217"/>
      <c r="I422" s="218"/>
      <c r="K422" s="271"/>
      <c r="L422" s="217"/>
      <c r="M422" s="217"/>
    </row>
    <row r="423">
      <c r="A423" s="1"/>
      <c r="F423" s="217"/>
      <c r="G423" s="217"/>
      <c r="H423" s="217"/>
      <c r="I423" s="218"/>
      <c r="K423" s="271"/>
      <c r="L423" s="217"/>
      <c r="M423" s="217"/>
    </row>
    <row r="424">
      <c r="A424" s="1"/>
      <c r="F424" s="217"/>
      <c r="G424" s="217"/>
      <c r="H424" s="217"/>
      <c r="I424" s="218"/>
      <c r="K424" s="271"/>
      <c r="L424" s="217"/>
      <c r="M424" s="217"/>
    </row>
    <row r="425">
      <c r="A425" s="1"/>
      <c r="F425" s="217"/>
      <c r="G425" s="217"/>
      <c r="H425" s="217"/>
      <c r="I425" s="218"/>
      <c r="K425" s="271"/>
      <c r="L425" s="217"/>
      <c r="M425" s="217"/>
    </row>
    <row r="426">
      <c r="A426" s="1"/>
      <c r="F426" s="217"/>
      <c r="G426" s="217"/>
      <c r="H426" s="217"/>
      <c r="I426" s="218"/>
      <c r="K426" s="271"/>
      <c r="L426" s="217"/>
      <c r="M426" s="217"/>
    </row>
    <row r="427">
      <c r="A427" s="1"/>
      <c r="F427" s="217"/>
      <c r="G427" s="217"/>
      <c r="H427" s="217"/>
      <c r="I427" s="218"/>
      <c r="K427" s="271"/>
      <c r="L427" s="217"/>
      <c r="M427" s="217"/>
    </row>
    <row r="428">
      <c r="A428" s="1"/>
      <c r="F428" s="217"/>
      <c r="G428" s="217"/>
      <c r="H428" s="217"/>
      <c r="I428" s="218"/>
      <c r="K428" s="271"/>
      <c r="L428" s="217"/>
      <c r="M428" s="217"/>
    </row>
    <row r="429">
      <c r="A429" s="1"/>
      <c r="F429" s="217"/>
      <c r="G429" s="217"/>
      <c r="H429" s="217"/>
      <c r="I429" s="218"/>
      <c r="K429" s="271"/>
      <c r="L429" s="217"/>
      <c r="M429" s="217"/>
    </row>
    <row r="430">
      <c r="A430" s="1"/>
      <c r="F430" s="217"/>
      <c r="G430" s="217"/>
      <c r="H430" s="217"/>
      <c r="I430" s="218"/>
      <c r="K430" s="271"/>
      <c r="L430" s="217"/>
      <c r="M430" s="217"/>
    </row>
    <row r="431">
      <c r="A431" s="1"/>
      <c r="F431" s="217"/>
      <c r="G431" s="217"/>
      <c r="H431" s="217"/>
      <c r="I431" s="218"/>
      <c r="K431" s="271"/>
      <c r="L431" s="217"/>
      <c r="M431" s="217"/>
    </row>
    <row r="432">
      <c r="A432" s="1"/>
      <c r="F432" s="217"/>
      <c r="G432" s="217"/>
      <c r="H432" s="217"/>
      <c r="I432" s="218"/>
      <c r="K432" s="271"/>
      <c r="L432" s="217"/>
      <c r="M432" s="217"/>
    </row>
    <row r="433">
      <c r="A433" s="1"/>
      <c r="F433" s="217"/>
      <c r="G433" s="217"/>
      <c r="H433" s="217"/>
      <c r="I433" s="218"/>
      <c r="K433" s="271"/>
      <c r="L433" s="217"/>
      <c r="M433" s="217"/>
    </row>
    <row r="434">
      <c r="A434" s="1"/>
      <c r="F434" s="217"/>
      <c r="G434" s="217"/>
      <c r="H434" s="217"/>
      <c r="I434" s="218"/>
      <c r="K434" s="271"/>
      <c r="L434" s="217"/>
      <c r="M434" s="217"/>
    </row>
    <row r="435">
      <c r="A435" s="1"/>
      <c r="F435" s="217"/>
      <c r="G435" s="217"/>
      <c r="H435" s="217"/>
      <c r="I435" s="218"/>
      <c r="K435" s="271"/>
      <c r="L435" s="217"/>
      <c r="M435" s="217"/>
    </row>
    <row r="436">
      <c r="A436" s="1"/>
      <c r="F436" s="217"/>
      <c r="G436" s="217"/>
      <c r="H436" s="217"/>
      <c r="I436" s="218"/>
      <c r="K436" s="271"/>
      <c r="L436" s="217"/>
      <c r="M436" s="217"/>
    </row>
    <row r="437">
      <c r="A437" s="1"/>
      <c r="F437" s="217"/>
      <c r="G437" s="217"/>
      <c r="H437" s="217"/>
      <c r="I437" s="218"/>
      <c r="K437" s="271"/>
      <c r="L437" s="217"/>
      <c r="M437" s="217"/>
    </row>
    <row r="438">
      <c r="A438" s="1"/>
      <c r="F438" s="217"/>
      <c r="G438" s="217"/>
      <c r="H438" s="217"/>
      <c r="I438" s="218"/>
      <c r="K438" s="271"/>
      <c r="L438" s="217"/>
      <c r="M438" s="217"/>
    </row>
    <row r="439">
      <c r="A439" s="1"/>
      <c r="F439" s="217"/>
      <c r="G439" s="217"/>
      <c r="H439" s="217"/>
      <c r="I439" s="218"/>
      <c r="K439" s="271"/>
      <c r="L439" s="217"/>
      <c r="M439" s="217"/>
    </row>
    <row r="440">
      <c r="A440" s="1"/>
      <c r="F440" s="217"/>
      <c r="G440" s="217"/>
      <c r="H440" s="217"/>
      <c r="I440" s="218"/>
      <c r="K440" s="271"/>
      <c r="L440" s="217"/>
      <c r="M440" s="217"/>
    </row>
    <row r="441">
      <c r="A441" s="1"/>
      <c r="F441" s="217"/>
      <c r="G441" s="217"/>
      <c r="H441" s="217"/>
      <c r="I441" s="218"/>
      <c r="K441" s="271"/>
      <c r="L441" s="217"/>
      <c r="M441" s="217"/>
    </row>
    <row r="442">
      <c r="A442" s="1"/>
      <c r="F442" s="217"/>
      <c r="G442" s="217"/>
      <c r="H442" s="217"/>
      <c r="I442" s="218"/>
      <c r="K442" s="271"/>
      <c r="L442" s="217"/>
      <c r="M442" s="217"/>
    </row>
    <row r="443">
      <c r="A443" s="1"/>
      <c r="F443" s="217"/>
      <c r="G443" s="217"/>
      <c r="H443" s="217"/>
      <c r="I443" s="218"/>
      <c r="K443" s="271"/>
      <c r="L443" s="217"/>
      <c r="M443" s="217"/>
    </row>
    <row r="444">
      <c r="A444" s="1"/>
      <c r="F444" s="217"/>
      <c r="G444" s="217"/>
      <c r="H444" s="217"/>
      <c r="I444" s="218"/>
      <c r="K444" s="271"/>
      <c r="L444" s="217"/>
      <c r="M444" s="217"/>
    </row>
    <row r="445">
      <c r="A445" s="1"/>
      <c r="F445" s="217"/>
      <c r="G445" s="217"/>
      <c r="H445" s="217"/>
      <c r="I445" s="218"/>
      <c r="K445" s="271"/>
      <c r="L445" s="217"/>
      <c r="M445" s="217"/>
    </row>
    <row r="446">
      <c r="A446" s="1"/>
      <c r="F446" s="217"/>
      <c r="G446" s="217"/>
      <c r="H446" s="217"/>
      <c r="I446" s="218"/>
      <c r="K446" s="271"/>
      <c r="L446" s="217"/>
      <c r="M446" s="217"/>
    </row>
    <row r="447">
      <c r="A447" s="1"/>
      <c r="F447" s="217"/>
      <c r="G447" s="217"/>
      <c r="H447" s="217"/>
      <c r="I447" s="218"/>
      <c r="K447" s="271"/>
      <c r="L447" s="217"/>
      <c r="M447" s="217"/>
    </row>
    <row r="448">
      <c r="A448" s="1"/>
      <c r="F448" s="217"/>
      <c r="G448" s="217"/>
      <c r="H448" s="217"/>
      <c r="I448" s="218"/>
      <c r="K448" s="271"/>
      <c r="L448" s="217"/>
      <c r="M448" s="217"/>
    </row>
    <row r="449">
      <c r="A449" s="1"/>
      <c r="F449" s="217"/>
      <c r="G449" s="217"/>
      <c r="H449" s="217"/>
      <c r="I449" s="218"/>
      <c r="K449" s="271"/>
      <c r="L449" s="217"/>
      <c r="M449" s="217"/>
    </row>
    <row r="450">
      <c r="A450" s="1"/>
      <c r="F450" s="217"/>
      <c r="G450" s="217"/>
      <c r="H450" s="217"/>
      <c r="I450" s="218"/>
      <c r="K450" s="271"/>
      <c r="L450" s="217"/>
      <c r="M450" s="217"/>
    </row>
    <row r="451">
      <c r="A451" s="1"/>
      <c r="F451" s="217"/>
      <c r="G451" s="217"/>
      <c r="H451" s="217"/>
      <c r="I451" s="218"/>
      <c r="K451" s="271"/>
      <c r="L451" s="217"/>
      <c r="M451" s="217"/>
    </row>
    <row r="452">
      <c r="A452" s="1"/>
      <c r="F452" s="217"/>
      <c r="G452" s="217"/>
      <c r="H452" s="217"/>
      <c r="I452" s="218"/>
      <c r="K452" s="271"/>
      <c r="L452" s="217"/>
      <c r="M452" s="217"/>
    </row>
    <row r="453">
      <c r="A453" s="1"/>
      <c r="F453" s="217"/>
      <c r="G453" s="217"/>
      <c r="H453" s="217"/>
      <c r="I453" s="218"/>
      <c r="K453" s="271"/>
      <c r="L453" s="217"/>
      <c r="M453" s="217"/>
    </row>
    <row r="454">
      <c r="A454" s="1"/>
      <c r="F454" s="217"/>
      <c r="G454" s="217"/>
      <c r="H454" s="217"/>
      <c r="I454" s="218"/>
      <c r="K454" s="271"/>
      <c r="L454" s="217"/>
      <c r="M454" s="217"/>
    </row>
    <row r="455">
      <c r="A455" s="1"/>
      <c r="F455" s="217"/>
      <c r="G455" s="217"/>
      <c r="H455" s="217"/>
      <c r="I455" s="218"/>
      <c r="K455" s="271"/>
      <c r="L455" s="217"/>
      <c r="M455" s="217"/>
    </row>
    <row r="456">
      <c r="A456" s="1"/>
      <c r="F456" s="217"/>
      <c r="G456" s="217"/>
      <c r="H456" s="217"/>
      <c r="I456" s="218"/>
      <c r="K456" s="271"/>
      <c r="L456" s="217"/>
      <c r="M456" s="217"/>
    </row>
    <row r="457">
      <c r="A457" s="1"/>
      <c r="F457" s="217"/>
      <c r="G457" s="217"/>
      <c r="H457" s="217"/>
      <c r="I457" s="218"/>
      <c r="K457" s="271"/>
      <c r="L457" s="217"/>
      <c r="M457" s="217"/>
    </row>
    <row r="458">
      <c r="A458" s="1"/>
      <c r="F458" s="217"/>
      <c r="G458" s="217"/>
      <c r="H458" s="217"/>
      <c r="I458" s="218"/>
      <c r="K458" s="271"/>
      <c r="L458" s="217"/>
      <c r="M458" s="217"/>
    </row>
    <row r="459">
      <c r="A459" s="1"/>
      <c r="F459" s="217"/>
      <c r="G459" s="217"/>
      <c r="H459" s="217"/>
      <c r="I459" s="218"/>
      <c r="K459" s="271"/>
      <c r="L459" s="217"/>
      <c r="M459" s="217"/>
    </row>
    <row r="460">
      <c r="A460" s="1"/>
      <c r="F460" s="217"/>
      <c r="G460" s="217"/>
      <c r="H460" s="217"/>
      <c r="I460" s="218"/>
      <c r="K460" s="271"/>
      <c r="L460" s="217"/>
      <c r="M460" s="217"/>
    </row>
    <row r="461">
      <c r="A461" s="1"/>
      <c r="F461" s="217"/>
      <c r="G461" s="217"/>
      <c r="H461" s="217"/>
      <c r="I461" s="218"/>
      <c r="K461" s="271"/>
      <c r="L461" s="217"/>
      <c r="M461" s="217"/>
    </row>
    <row r="462">
      <c r="A462" s="1"/>
      <c r="F462" s="217"/>
      <c r="G462" s="217"/>
      <c r="H462" s="217"/>
      <c r="I462" s="218"/>
      <c r="K462" s="271"/>
      <c r="L462" s="217"/>
      <c r="M462" s="217"/>
    </row>
    <row r="463">
      <c r="A463" s="1"/>
      <c r="F463" s="217"/>
      <c r="G463" s="217"/>
      <c r="H463" s="217"/>
      <c r="I463" s="218"/>
      <c r="K463" s="271"/>
      <c r="L463" s="217"/>
      <c r="M463" s="217"/>
    </row>
    <row r="464">
      <c r="A464" s="1"/>
      <c r="F464" s="217"/>
      <c r="G464" s="217"/>
      <c r="H464" s="217"/>
      <c r="I464" s="218"/>
      <c r="K464" s="271"/>
      <c r="L464" s="217"/>
      <c r="M464" s="217"/>
    </row>
    <row r="465">
      <c r="A465" s="1"/>
      <c r="F465" s="217"/>
      <c r="G465" s="217"/>
      <c r="H465" s="217"/>
      <c r="I465" s="218"/>
      <c r="K465" s="271"/>
      <c r="L465" s="217"/>
      <c r="M465" s="217"/>
    </row>
    <row r="466">
      <c r="A466" s="1"/>
      <c r="F466" s="217"/>
      <c r="G466" s="217"/>
      <c r="H466" s="217"/>
      <c r="I466" s="218"/>
      <c r="K466" s="271"/>
      <c r="L466" s="217"/>
      <c r="M466" s="217"/>
    </row>
    <row r="467">
      <c r="A467" s="1"/>
      <c r="F467" s="217"/>
      <c r="G467" s="217"/>
      <c r="H467" s="217"/>
      <c r="I467" s="218"/>
      <c r="K467" s="271"/>
      <c r="L467" s="217"/>
      <c r="M467" s="217"/>
    </row>
    <row r="468">
      <c r="A468" s="1"/>
      <c r="F468" s="217"/>
      <c r="G468" s="217"/>
      <c r="H468" s="217"/>
      <c r="I468" s="218"/>
      <c r="K468" s="271"/>
      <c r="L468" s="217"/>
      <c r="M468" s="217"/>
    </row>
    <row r="469">
      <c r="A469" s="1"/>
      <c r="F469" s="217"/>
      <c r="G469" s="217"/>
      <c r="H469" s="217"/>
      <c r="I469" s="218"/>
      <c r="K469" s="271"/>
      <c r="L469" s="217"/>
      <c r="M469" s="217"/>
    </row>
    <row r="470">
      <c r="A470" s="1"/>
      <c r="F470" s="217"/>
      <c r="G470" s="217"/>
      <c r="H470" s="217"/>
      <c r="I470" s="218"/>
      <c r="K470" s="271"/>
      <c r="L470" s="217"/>
      <c r="M470" s="217"/>
    </row>
    <row r="471">
      <c r="A471" s="1"/>
      <c r="F471" s="217"/>
      <c r="G471" s="217"/>
      <c r="H471" s="217"/>
      <c r="I471" s="218"/>
      <c r="K471" s="271"/>
      <c r="L471" s="217"/>
      <c r="M471" s="217"/>
    </row>
    <row r="472">
      <c r="A472" s="1"/>
      <c r="F472" s="217"/>
      <c r="G472" s="217"/>
      <c r="H472" s="217"/>
      <c r="I472" s="218"/>
      <c r="K472" s="271"/>
      <c r="L472" s="217"/>
      <c r="M472" s="217"/>
    </row>
    <row r="473">
      <c r="A473" s="1"/>
      <c r="F473" s="217"/>
      <c r="G473" s="217"/>
      <c r="H473" s="217"/>
      <c r="I473" s="218"/>
      <c r="K473" s="271"/>
      <c r="L473" s="217"/>
      <c r="M473" s="217"/>
    </row>
    <row r="474">
      <c r="A474" s="1"/>
      <c r="F474" s="217"/>
      <c r="G474" s="217"/>
      <c r="H474" s="217"/>
      <c r="I474" s="218"/>
      <c r="K474" s="271"/>
      <c r="L474" s="217"/>
      <c r="M474" s="217"/>
    </row>
    <row r="475">
      <c r="A475" s="1"/>
      <c r="F475" s="217"/>
      <c r="G475" s="217"/>
      <c r="H475" s="217"/>
      <c r="I475" s="218"/>
      <c r="K475" s="271"/>
      <c r="L475" s="217"/>
      <c r="M475" s="217"/>
    </row>
    <row r="476">
      <c r="A476" s="1"/>
      <c r="F476" s="217"/>
      <c r="G476" s="217"/>
      <c r="H476" s="217"/>
      <c r="I476" s="218"/>
      <c r="K476" s="271"/>
      <c r="L476" s="217"/>
      <c r="M476" s="217"/>
    </row>
    <row r="477">
      <c r="A477" s="1"/>
      <c r="F477" s="217"/>
      <c r="G477" s="217"/>
      <c r="H477" s="217"/>
      <c r="I477" s="218"/>
      <c r="K477" s="271"/>
      <c r="L477" s="217"/>
      <c r="M477" s="217"/>
    </row>
    <row r="478">
      <c r="A478" s="1"/>
      <c r="F478" s="217"/>
      <c r="G478" s="217"/>
      <c r="H478" s="217"/>
      <c r="I478" s="218"/>
      <c r="K478" s="271"/>
      <c r="L478" s="217"/>
      <c r="M478" s="217"/>
    </row>
    <row r="479">
      <c r="A479" s="1"/>
      <c r="F479" s="217"/>
      <c r="G479" s="217"/>
      <c r="H479" s="217"/>
      <c r="I479" s="218"/>
      <c r="K479" s="271"/>
      <c r="L479" s="217"/>
      <c r="M479" s="217"/>
    </row>
    <row r="480">
      <c r="A480" s="1"/>
      <c r="F480" s="217"/>
      <c r="G480" s="217"/>
      <c r="H480" s="217"/>
      <c r="I480" s="218"/>
      <c r="K480" s="271"/>
      <c r="L480" s="217"/>
      <c r="M480" s="217"/>
    </row>
    <row r="481">
      <c r="A481" s="1"/>
      <c r="F481" s="217"/>
      <c r="G481" s="217"/>
      <c r="H481" s="217"/>
      <c r="I481" s="218"/>
      <c r="K481" s="271"/>
      <c r="L481" s="217"/>
      <c r="M481" s="217"/>
    </row>
    <row r="482">
      <c r="A482" s="1"/>
      <c r="F482" s="217"/>
      <c r="G482" s="217"/>
      <c r="H482" s="217"/>
      <c r="I482" s="218"/>
      <c r="K482" s="271"/>
      <c r="L482" s="217"/>
      <c r="M482" s="217"/>
    </row>
    <row r="483">
      <c r="A483" s="1"/>
      <c r="F483" s="217"/>
      <c r="G483" s="217"/>
      <c r="H483" s="217"/>
      <c r="I483" s="218"/>
      <c r="K483" s="271"/>
      <c r="L483" s="217"/>
      <c r="M483" s="217"/>
    </row>
    <row r="484">
      <c r="A484" s="1"/>
      <c r="F484" s="217"/>
      <c r="G484" s="217"/>
      <c r="H484" s="217"/>
      <c r="I484" s="218"/>
      <c r="K484" s="271"/>
      <c r="L484" s="217"/>
      <c r="M484" s="217"/>
    </row>
    <row r="485">
      <c r="A485" s="1"/>
      <c r="F485" s="217"/>
      <c r="G485" s="217"/>
      <c r="H485" s="217"/>
      <c r="I485" s="218"/>
      <c r="K485" s="271"/>
      <c r="L485" s="217"/>
      <c r="M485" s="217"/>
    </row>
    <row r="486">
      <c r="A486" s="1"/>
      <c r="F486" s="217"/>
      <c r="G486" s="217"/>
      <c r="H486" s="217"/>
      <c r="I486" s="218"/>
      <c r="K486" s="271"/>
      <c r="L486" s="217"/>
      <c r="M486" s="217"/>
    </row>
    <row r="487">
      <c r="A487" s="1"/>
      <c r="F487" s="217"/>
      <c r="G487" s="217"/>
      <c r="H487" s="217"/>
      <c r="I487" s="218"/>
      <c r="K487" s="271"/>
      <c r="L487" s="217"/>
      <c r="M487" s="217"/>
    </row>
    <row r="488">
      <c r="A488" s="1"/>
      <c r="F488" s="217"/>
      <c r="G488" s="217"/>
      <c r="H488" s="217"/>
      <c r="I488" s="218"/>
      <c r="K488" s="271"/>
      <c r="L488" s="217"/>
      <c r="M488" s="217"/>
    </row>
    <row r="489">
      <c r="A489" s="1"/>
      <c r="F489" s="217"/>
      <c r="G489" s="217"/>
      <c r="H489" s="217"/>
      <c r="I489" s="218"/>
      <c r="K489" s="271"/>
      <c r="L489" s="217"/>
      <c r="M489" s="217"/>
    </row>
    <row r="490">
      <c r="A490" s="1"/>
      <c r="F490" s="217"/>
      <c r="G490" s="217"/>
      <c r="H490" s="217"/>
      <c r="I490" s="218"/>
      <c r="K490" s="271"/>
      <c r="L490" s="217"/>
      <c r="M490" s="217"/>
    </row>
    <row r="491">
      <c r="A491" s="1"/>
      <c r="F491" s="217"/>
      <c r="G491" s="217"/>
      <c r="H491" s="217"/>
      <c r="I491" s="218"/>
      <c r="K491" s="271"/>
      <c r="L491" s="217"/>
      <c r="M491" s="217"/>
    </row>
    <row r="492">
      <c r="A492" s="1"/>
      <c r="F492" s="217"/>
      <c r="G492" s="217"/>
      <c r="H492" s="217"/>
      <c r="I492" s="218"/>
      <c r="K492" s="271"/>
      <c r="L492" s="217"/>
      <c r="M492" s="217"/>
    </row>
    <row r="493">
      <c r="A493" s="1"/>
      <c r="F493" s="217"/>
      <c r="G493" s="217"/>
      <c r="H493" s="217"/>
      <c r="I493" s="218"/>
      <c r="K493" s="271"/>
      <c r="L493" s="217"/>
      <c r="M493" s="217"/>
    </row>
    <row r="494">
      <c r="A494" s="1"/>
      <c r="F494" s="217"/>
      <c r="G494" s="217"/>
      <c r="H494" s="217"/>
      <c r="I494" s="218"/>
      <c r="K494" s="271"/>
      <c r="L494" s="217"/>
      <c r="M494" s="217"/>
    </row>
    <row r="495">
      <c r="A495" s="1"/>
      <c r="F495" s="217"/>
      <c r="G495" s="217"/>
      <c r="H495" s="217"/>
      <c r="I495" s="218"/>
      <c r="K495" s="271"/>
      <c r="L495" s="217"/>
      <c r="M495" s="217"/>
    </row>
    <row r="496">
      <c r="A496" s="1"/>
      <c r="F496" s="217"/>
      <c r="G496" s="217"/>
      <c r="H496" s="217"/>
      <c r="I496" s="218"/>
      <c r="K496" s="271"/>
      <c r="L496" s="217"/>
      <c r="M496" s="217"/>
    </row>
    <row r="497">
      <c r="A497" s="1"/>
      <c r="F497" s="217"/>
      <c r="G497" s="217"/>
      <c r="H497" s="217"/>
      <c r="I497" s="218"/>
      <c r="K497" s="271"/>
      <c r="L497" s="217"/>
      <c r="M497" s="217"/>
    </row>
    <row r="498">
      <c r="A498" s="1"/>
      <c r="F498" s="217"/>
      <c r="G498" s="217"/>
      <c r="H498" s="217"/>
      <c r="I498" s="218"/>
      <c r="K498" s="271"/>
      <c r="L498" s="217"/>
      <c r="M498" s="217"/>
    </row>
    <row r="499">
      <c r="A499" s="1"/>
      <c r="F499" s="217"/>
      <c r="G499" s="217"/>
      <c r="H499" s="217"/>
      <c r="I499" s="218"/>
      <c r="K499" s="271"/>
      <c r="L499" s="217"/>
      <c r="M499" s="217"/>
    </row>
    <row r="500">
      <c r="A500" s="1"/>
      <c r="F500" s="217"/>
      <c r="G500" s="217"/>
      <c r="H500" s="217"/>
      <c r="I500" s="218"/>
      <c r="K500" s="271"/>
      <c r="L500" s="217"/>
      <c r="M500" s="217"/>
    </row>
    <row r="501">
      <c r="A501" s="1"/>
      <c r="F501" s="217"/>
      <c r="G501" s="217"/>
      <c r="H501" s="217"/>
      <c r="I501" s="218"/>
      <c r="K501" s="271"/>
      <c r="L501" s="217"/>
      <c r="M501" s="217"/>
    </row>
    <row r="502">
      <c r="A502" s="1"/>
      <c r="F502" s="217"/>
      <c r="G502" s="217"/>
      <c r="H502" s="217"/>
      <c r="I502" s="218"/>
      <c r="K502" s="271"/>
      <c r="L502" s="217"/>
      <c r="M502" s="217"/>
    </row>
    <row r="503">
      <c r="A503" s="1"/>
      <c r="F503" s="217"/>
      <c r="G503" s="217"/>
      <c r="H503" s="217"/>
      <c r="I503" s="218"/>
      <c r="K503" s="271"/>
      <c r="L503" s="217"/>
      <c r="M503" s="217"/>
    </row>
    <row r="504">
      <c r="A504" s="1"/>
      <c r="F504" s="217"/>
      <c r="G504" s="217"/>
      <c r="H504" s="217"/>
      <c r="I504" s="218"/>
      <c r="K504" s="271"/>
      <c r="L504" s="217"/>
      <c r="M504" s="217"/>
    </row>
    <row r="505">
      <c r="A505" s="1"/>
      <c r="F505" s="217"/>
      <c r="G505" s="217"/>
      <c r="H505" s="217"/>
      <c r="I505" s="218"/>
      <c r="K505" s="271"/>
      <c r="L505" s="217"/>
      <c r="M505" s="217"/>
    </row>
    <row r="506">
      <c r="A506" s="1"/>
      <c r="F506" s="217"/>
      <c r="G506" s="217"/>
      <c r="H506" s="217"/>
      <c r="I506" s="218"/>
      <c r="K506" s="271"/>
      <c r="L506" s="217"/>
      <c r="M506" s="217"/>
    </row>
    <row r="507">
      <c r="A507" s="1"/>
      <c r="F507" s="217"/>
      <c r="G507" s="217"/>
      <c r="H507" s="217"/>
      <c r="I507" s="218"/>
      <c r="K507" s="271"/>
      <c r="L507" s="217"/>
      <c r="M507" s="217"/>
    </row>
    <row r="508">
      <c r="A508" s="1"/>
      <c r="F508" s="217"/>
      <c r="G508" s="217"/>
      <c r="H508" s="217"/>
      <c r="I508" s="218"/>
      <c r="K508" s="271"/>
      <c r="L508" s="217"/>
      <c r="M508" s="217"/>
    </row>
    <row r="509">
      <c r="A509" s="1"/>
      <c r="F509" s="217"/>
      <c r="G509" s="217"/>
      <c r="H509" s="217"/>
      <c r="I509" s="218"/>
      <c r="K509" s="271"/>
      <c r="L509" s="217"/>
      <c r="M509" s="217"/>
    </row>
    <row r="510">
      <c r="A510" s="1"/>
      <c r="F510" s="217"/>
      <c r="G510" s="217"/>
      <c r="H510" s="217"/>
      <c r="I510" s="218"/>
      <c r="K510" s="271"/>
      <c r="L510" s="217"/>
      <c r="M510" s="217"/>
    </row>
    <row r="511">
      <c r="A511" s="1"/>
      <c r="F511" s="217"/>
      <c r="G511" s="217"/>
      <c r="H511" s="217"/>
      <c r="I511" s="218"/>
      <c r="K511" s="271"/>
      <c r="L511" s="217"/>
      <c r="M511" s="217"/>
    </row>
    <row r="512">
      <c r="A512" s="1"/>
      <c r="F512" s="217"/>
      <c r="G512" s="217"/>
      <c r="H512" s="217"/>
      <c r="I512" s="218"/>
      <c r="K512" s="271"/>
      <c r="L512" s="217"/>
      <c r="M512" s="217"/>
    </row>
    <row r="513">
      <c r="A513" s="1"/>
      <c r="F513" s="217"/>
      <c r="G513" s="217"/>
      <c r="H513" s="217"/>
      <c r="I513" s="218"/>
      <c r="K513" s="271"/>
      <c r="L513" s="217"/>
      <c r="M513" s="217"/>
    </row>
    <row r="514">
      <c r="A514" s="1"/>
      <c r="F514" s="217"/>
      <c r="G514" s="217"/>
      <c r="H514" s="217"/>
      <c r="I514" s="218"/>
      <c r="K514" s="271"/>
      <c r="L514" s="217"/>
      <c r="M514" s="217"/>
    </row>
    <row r="515">
      <c r="A515" s="1"/>
      <c r="F515" s="217"/>
      <c r="G515" s="217"/>
      <c r="H515" s="217"/>
      <c r="I515" s="218"/>
      <c r="K515" s="271"/>
      <c r="L515" s="217"/>
      <c r="M515" s="217"/>
    </row>
    <row r="516">
      <c r="A516" s="1"/>
      <c r="F516" s="217"/>
      <c r="G516" s="217"/>
      <c r="H516" s="217"/>
      <c r="I516" s="218"/>
      <c r="K516" s="271"/>
      <c r="L516" s="217"/>
      <c r="M516" s="217"/>
    </row>
    <row r="517">
      <c r="A517" s="1"/>
      <c r="F517" s="217"/>
      <c r="G517" s="217"/>
      <c r="H517" s="217"/>
      <c r="I517" s="218"/>
      <c r="K517" s="271"/>
      <c r="L517" s="217"/>
      <c r="M517" s="217"/>
    </row>
    <row r="518">
      <c r="A518" s="1"/>
      <c r="F518" s="217"/>
      <c r="G518" s="217"/>
      <c r="H518" s="217"/>
      <c r="I518" s="218"/>
      <c r="K518" s="271"/>
      <c r="L518" s="217"/>
      <c r="M518" s="217"/>
    </row>
    <row r="519">
      <c r="A519" s="1"/>
      <c r="F519" s="217"/>
      <c r="G519" s="217"/>
      <c r="H519" s="217"/>
      <c r="I519" s="218"/>
      <c r="K519" s="271"/>
      <c r="L519" s="217"/>
      <c r="M519" s="217"/>
    </row>
    <row r="520">
      <c r="A520" s="1"/>
      <c r="F520" s="217"/>
      <c r="G520" s="217"/>
      <c r="H520" s="217"/>
      <c r="I520" s="218"/>
      <c r="K520" s="271"/>
      <c r="L520" s="217"/>
      <c r="M520" s="217"/>
    </row>
    <row r="521">
      <c r="A521" s="1"/>
      <c r="F521" s="217"/>
      <c r="G521" s="217"/>
      <c r="H521" s="217"/>
      <c r="I521" s="218"/>
      <c r="K521" s="271"/>
      <c r="L521" s="217"/>
      <c r="M521" s="217"/>
    </row>
    <row r="522">
      <c r="A522" s="1"/>
      <c r="F522" s="217"/>
      <c r="G522" s="217"/>
      <c r="H522" s="217"/>
      <c r="I522" s="218"/>
      <c r="K522" s="271"/>
      <c r="L522" s="217"/>
      <c r="M522" s="217"/>
    </row>
    <row r="523">
      <c r="A523" s="1"/>
      <c r="F523" s="217"/>
      <c r="G523" s="217"/>
      <c r="H523" s="217"/>
      <c r="I523" s="218"/>
      <c r="K523" s="271"/>
      <c r="L523" s="217"/>
      <c r="M523" s="217"/>
    </row>
    <row r="524">
      <c r="A524" s="1"/>
      <c r="F524" s="217"/>
      <c r="G524" s="217"/>
      <c r="H524" s="217"/>
      <c r="I524" s="218"/>
      <c r="K524" s="271"/>
      <c r="L524" s="217"/>
      <c r="M524" s="217"/>
    </row>
    <row r="525">
      <c r="A525" s="1"/>
      <c r="F525" s="217"/>
      <c r="G525" s="217"/>
      <c r="H525" s="217"/>
      <c r="I525" s="218"/>
      <c r="K525" s="271"/>
      <c r="L525" s="217"/>
      <c r="M525" s="217"/>
    </row>
    <row r="526">
      <c r="A526" s="1"/>
      <c r="F526" s="217"/>
      <c r="G526" s="217"/>
      <c r="H526" s="217"/>
      <c r="I526" s="218"/>
      <c r="K526" s="271"/>
      <c r="L526" s="217"/>
      <c r="M526" s="217"/>
    </row>
    <row r="527">
      <c r="A527" s="1"/>
      <c r="F527" s="217"/>
      <c r="G527" s="217"/>
      <c r="H527" s="217"/>
      <c r="I527" s="218"/>
      <c r="K527" s="271"/>
      <c r="L527" s="217"/>
      <c r="M527" s="217"/>
    </row>
    <row r="528">
      <c r="A528" s="1"/>
      <c r="F528" s="217"/>
      <c r="G528" s="217"/>
      <c r="H528" s="217"/>
      <c r="I528" s="218"/>
      <c r="K528" s="271"/>
      <c r="L528" s="217"/>
      <c r="M528" s="217"/>
    </row>
    <row r="529">
      <c r="A529" s="1"/>
      <c r="F529" s="217"/>
      <c r="G529" s="217"/>
      <c r="H529" s="217"/>
      <c r="I529" s="218"/>
      <c r="K529" s="271"/>
      <c r="L529" s="217"/>
      <c r="M529" s="217"/>
    </row>
    <row r="530">
      <c r="A530" s="1"/>
      <c r="F530" s="217"/>
      <c r="G530" s="217"/>
      <c r="H530" s="217"/>
      <c r="I530" s="218"/>
      <c r="K530" s="271"/>
      <c r="L530" s="217"/>
      <c r="M530" s="217"/>
    </row>
    <row r="531">
      <c r="A531" s="1"/>
      <c r="F531" s="217"/>
      <c r="G531" s="217"/>
      <c r="H531" s="217"/>
      <c r="I531" s="218"/>
      <c r="K531" s="271"/>
      <c r="L531" s="217"/>
      <c r="M531" s="217"/>
    </row>
    <row r="532">
      <c r="A532" s="1"/>
      <c r="F532" s="217"/>
      <c r="G532" s="217"/>
      <c r="H532" s="217"/>
      <c r="I532" s="218"/>
      <c r="K532" s="271"/>
      <c r="L532" s="217"/>
      <c r="M532" s="217"/>
    </row>
    <row r="533">
      <c r="A533" s="1"/>
      <c r="F533" s="217"/>
      <c r="G533" s="217"/>
      <c r="H533" s="217"/>
      <c r="I533" s="218"/>
      <c r="K533" s="271"/>
      <c r="L533" s="217"/>
      <c r="M533" s="217"/>
    </row>
    <row r="534">
      <c r="A534" s="1"/>
      <c r="F534" s="217"/>
      <c r="G534" s="217"/>
      <c r="H534" s="217"/>
      <c r="I534" s="218"/>
      <c r="K534" s="271"/>
      <c r="L534" s="217"/>
      <c r="M534" s="217"/>
    </row>
    <row r="535">
      <c r="A535" s="1"/>
      <c r="F535" s="217"/>
      <c r="G535" s="217"/>
      <c r="H535" s="217"/>
      <c r="I535" s="218"/>
      <c r="K535" s="271"/>
      <c r="L535" s="217"/>
      <c r="M535" s="217"/>
    </row>
    <row r="536">
      <c r="A536" s="1"/>
      <c r="F536" s="217"/>
      <c r="G536" s="217"/>
      <c r="H536" s="217"/>
      <c r="I536" s="218"/>
      <c r="K536" s="271"/>
      <c r="L536" s="217"/>
      <c r="M536" s="217"/>
    </row>
    <row r="537">
      <c r="A537" s="1"/>
      <c r="F537" s="217"/>
      <c r="G537" s="217"/>
      <c r="H537" s="217"/>
      <c r="I537" s="218"/>
      <c r="K537" s="271"/>
      <c r="L537" s="217"/>
      <c r="M537" s="217"/>
    </row>
    <row r="538">
      <c r="A538" s="1"/>
      <c r="F538" s="217"/>
      <c r="G538" s="217"/>
      <c r="H538" s="217"/>
      <c r="I538" s="218"/>
      <c r="K538" s="271"/>
      <c r="L538" s="217"/>
      <c r="M538" s="217"/>
    </row>
    <row r="539">
      <c r="A539" s="1"/>
      <c r="F539" s="217"/>
      <c r="G539" s="217"/>
      <c r="H539" s="217"/>
      <c r="I539" s="218"/>
      <c r="K539" s="271"/>
      <c r="L539" s="217"/>
      <c r="M539" s="217"/>
    </row>
    <row r="540">
      <c r="A540" s="1"/>
      <c r="F540" s="217"/>
      <c r="G540" s="217"/>
      <c r="H540" s="217"/>
      <c r="I540" s="218"/>
      <c r="K540" s="271"/>
      <c r="L540" s="217"/>
      <c r="M540" s="217"/>
    </row>
    <row r="541">
      <c r="A541" s="1"/>
      <c r="F541" s="217"/>
      <c r="G541" s="217"/>
      <c r="H541" s="217"/>
      <c r="I541" s="218"/>
      <c r="K541" s="271"/>
      <c r="L541" s="217"/>
      <c r="M541" s="217"/>
    </row>
    <row r="542">
      <c r="A542" s="1"/>
      <c r="F542" s="217"/>
      <c r="G542" s="217"/>
      <c r="H542" s="217"/>
      <c r="I542" s="218"/>
      <c r="K542" s="271"/>
      <c r="L542" s="217"/>
      <c r="M542" s="217"/>
    </row>
    <row r="543">
      <c r="A543" s="1"/>
      <c r="F543" s="217"/>
      <c r="G543" s="217"/>
      <c r="H543" s="217"/>
      <c r="I543" s="218"/>
      <c r="K543" s="271"/>
      <c r="L543" s="217"/>
      <c r="M543" s="217"/>
    </row>
    <row r="544">
      <c r="A544" s="1"/>
      <c r="F544" s="217"/>
      <c r="G544" s="217"/>
      <c r="H544" s="217"/>
      <c r="I544" s="218"/>
      <c r="K544" s="271"/>
      <c r="L544" s="217"/>
      <c r="M544" s="217"/>
    </row>
    <row r="545">
      <c r="A545" s="1"/>
      <c r="F545" s="217"/>
      <c r="G545" s="217"/>
      <c r="H545" s="217"/>
      <c r="I545" s="218"/>
      <c r="K545" s="271"/>
      <c r="L545" s="217"/>
      <c r="M545" s="217"/>
    </row>
    <row r="546">
      <c r="A546" s="1"/>
      <c r="F546" s="217"/>
      <c r="G546" s="217"/>
      <c r="H546" s="217"/>
      <c r="I546" s="218"/>
      <c r="K546" s="271"/>
      <c r="L546" s="217"/>
      <c r="M546" s="217"/>
    </row>
    <row r="547">
      <c r="A547" s="1"/>
      <c r="F547" s="217"/>
      <c r="G547" s="217"/>
      <c r="H547" s="217"/>
      <c r="I547" s="218"/>
      <c r="K547" s="271"/>
      <c r="L547" s="217"/>
      <c r="M547" s="217"/>
    </row>
    <row r="548">
      <c r="A548" s="1"/>
      <c r="F548" s="217"/>
      <c r="G548" s="217"/>
      <c r="H548" s="217"/>
      <c r="I548" s="218"/>
      <c r="K548" s="271"/>
      <c r="L548" s="217"/>
      <c r="M548" s="217"/>
    </row>
    <row r="549">
      <c r="A549" s="1"/>
      <c r="F549" s="217"/>
      <c r="G549" s="217"/>
      <c r="H549" s="217"/>
      <c r="I549" s="218"/>
      <c r="K549" s="271"/>
      <c r="L549" s="217"/>
      <c r="M549" s="217"/>
    </row>
    <row r="550">
      <c r="A550" s="1"/>
      <c r="F550" s="217"/>
      <c r="G550" s="217"/>
      <c r="H550" s="217"/>
      <c r="I550" s="218"/>
      <c r="K550" s="271"/>
      <c r="L550" s="217"/>
      <c r="M550" s="217"/>
    </row>
    <row r="551">
      <c r="A551" s="1"/>
      <c r="F551" s="217"/>
      <c r="G551" s="217"/>
      <c r="H551" s="217"/>
      <c r="I551" s="218"/>
      <c r="K551" s="271"/>
      <c r="L551" s="217"/>
      <c r="M551" s="217"/>
    </row>
    <row r="552">
      <c r="A552" s="1"/>
      <c r="F552" s="217"/>
      <c r="G552" s="217"/>
      <c r="H552" s="217"/>
      <c r="I552" s="218"/>
      <c r="K552" s="271"/>
      <c r="L552" s="217"/>
      <c r="M552" s="217"/>
    </row>
    <row r="553">
      <c r="A553" s="1"/>
      <c r="F553" s="217"/>
      <c r="G553" s="217"/>
      <c r="H553" s="217"/>
      <c r="I553" s="218"/>
      <c r="K553" s="271"/>
      <c r="L553" s="217"/>
      <c r="M553" s="217"/>
    </row>
    <row r="554">
      <c r="A554" s="1"/>
      <c r="F554" s="217"/>
      <c r="G554" s="217"/>
      <c r="H554" s="217"/>
      <c r="I554" s="218"/>
      <c r="K554" s="271"/>
      <c r="L554" s="217"/>
      <c r="M554" s="217"/>
    </row>
    <row r="555">
      <c r="A555" s="1"/>
      <c r="F555" s="217"/>
      <c r="G555" s="217"/>
      <c r="H555" s="217"/>
      <c r="I555" s="218"/>
      <c r="K555" s="271"/>
      <c r="L555" s="217"/>
      <c r="M555" s="217"/>
    </row>
    <row r="556">
      <c r="A556" s="1"/>
      <c r="F556" s="217"/>
      <c r="G556" s="217"/>
      <c r="H556" s="217"/>
      <c r="I556" s="218"/>
      <c r="K556" s="271"/>
      <c r="L556" s="217"/>
      <c r="M556" s="217"/>
    </row>
    <row r="557">
      <c r="A557" s="1"/>
      <c r="F557" s="217"/>
      <c r="G557" s="217"/>
      <c r="H557" s="217"/>
      <c r="I557" s="218"/>
      <c r="K557" s="271"/>
      <c r="L557" s="217"/>
      <c r="M557" s="217"/>
    </row>
    <row r="558">
      <c r="A558" s="1"/>
      <c r="F558" s="217"/>
      <c r="G558" s="217"/>
      <c r="H558" s="217"/>
      <c r="I558" s="218"/>
      <c r="K558" s="271"/>
      <c r="L558" s="217"/>
      <c r="M558" s="217"/>
    </row>
    <row r="559">
      <c r="A559" s="1"/>
      <c r="F559" s="217"/>
      <c r="G559" s="217"/>
      <c r="H559" s="217"/>
      <c r="I559" s="218"/>
      <c r="K559" s="271"/>
      <c r="L559" s="217"/>
      <c r="M559" s="217"/>
    </row>
    <row r="560">
      <c r="A560" s="1"/>
      <c r="F560" s="217"/>
      <c r="G560" s="217"/>
      <c r="H560" s="217"/>
      <c r="I560" s="218"/>
      <c r="K560" s="271"/>
      <c r="L560" s="217"/>
      <c r="M560" s="217"/>
    </row>
    <row r="561">
      <c r="A561" s="1"/>
      <c r="F561" s="217"/>
      <c r="G561" s="217"/>
      <c r="H561" s="217"/>
      <c r="I561" s="218"/>
      <c r="K561" s="271"/>
      <c r="L561" s="217"/>
      <c r="M561" s="217"/>
    </row>
    <row r="562">
      <c r="A562" s="1"/>
      <c r="F562" s="217"/>
      <c r="G562" s="217"/>
      <c r="H562" s="217"/>
      <c r="I562" s="218"/>
      <c r="K562" s="271"/>
      <c r="L562" s="217"/>
      <c r="M562" s="217"/>
    </row>
    <row r="563">
      <c r="A563" s="1"/>
      <c r="F563" s="217"/>
      <c r="G563" s="217"/>
      <c r="H563" s="217"/>
      <c r="I563" s="218"/>
      <c r="K563" s="271"/>
      <c r="L563" s="217"/>
      <c r="M563" s="217"/>
    </row>
    <row r="564">
      <c r="A564" s="1"/>
      <c r="F564" s="217"/>
      <c r="G564" s="217"/>
      <c r="H564" s="217"/>
      <c r="I564" s="218"/>
      <c r="K564" s="271"/>
      <c r="L564" s="217"/>
      <c r="M564" s="217"/>
    </row>
    <row r="565">
      <c r="A565" s="1"/>
      <c r="F565" s="217"/>
      <c r="G565" s="217"/>
      <c r="H565" s="217"/>
      <c r="I565" s="218"/>
      <c r="K565" s="271"/>
      <c r="L565" s="217"/>
      <c r="M565" s="217"/>
    </row>
    <row r="566">
      <c r="A566" s="1"/>
      <c r="F566" s="217"/>
      <c r="G566" s="217"/>
      <c r="H566" s="217"/>
      <c r="I566" s="218"/>
      <c r="K566" s="271"/>
      <c r="L566" s="217"/>
      <c r="M566" s="217"/>
    </row>
    <row r="567">
      <c r="A567" s="1"/>
      <c r="F567" s="217"/>
      <c r="G567" s="217"/>
      <c r="H567" s="217"/>
      <c r="I567" s="218"/>
      <c r="K567" s="271"/>
      <c r="L567" s="217"/>
      <c r="M567" s="217"/>
    </row>
    <row r="568">
      <c r="A568" s="1"/>
      <c r="F568" s="217"/>
      <c r="G568" s="217"/>
      <c r="H568" s="217"/>
      <c r="I568" s="218"/>
      <c r="K568" s="271"/>
      <c r="L568" s="217"/>
      <c r="M568" s="217"/>
    </row>
    <row r="569">
      <c r="A569" s="1"/>
      <c r="F569" s="217"/>
      <c r="G569" s="217"/>
      <c r="H569" s="217"/>
      <c r="I569" s="218"/>
      <c r="K569" s="271"/>
      <c r="L569" s="217"/>
      <c r="M569" s="217"/>
    </row>
    <row r="570">
      <c r="A570" s="1"/>
      <c r="F570" s="217"/>
      <c r="G570" s="217"/>
      <c r="H570" s="217"/>
      <c r="I570" s="218"/>
      <c r="K570" s="271"/>
      <c r="L570" s="217"/>
      <c r="M570" s="217"/>
    </row>
    <row r="571">
      <c r="A571" s="1"/>
      <c r="F571" s="217"/>
      <c r="G571" s="217"/>
      <c r="H571" s="217"/>
      <c r="I571" s="218"/>
      <c r="K571" s="271"/>
      <c r="L571" s="217"/>
      <c r="M571" s="217"/>
    </row>
    <row r="572">
      <c r="A572" s="1"/>
      <c r="F572" s="217"/>
      <c r="G572" s="217"/>
      <c r="H572" s="217"/>
      <c r="I572" s="218"/>
      <c r="K572" s="271"/>
      <c r="L572" s="217"/>
      <c r="M572" s="217"/>
    </row>
    <row r="573">
      <c r="A573" s="1"/>
      <c r="F573" s="217"/>
      <c r="G573" s="217"/>
      <c r="H573" s="217"/>
      <c r="I573" s="218"/>
      <c r="K573" s="271"/>
      <c r="L573" s="217"/>
      <c r="M573" s="217"/>
    </row>
    <row r="574">
      <c r="A574" s="1"/>
      <c r="F574" s="217"/>
      <c r="G574" s="217"/>
      <c r="H574" s="217"/>
      <c r="I574" s="218"/>
      <c r="K574" s="271"/>
      <c r="L574" s="217"/>
      <c r="M574" s="217"/>
    </row>
    <row r="575">
      <c r="A575" s="1"/>
      <c r="F575" s="217"/>
      <c r="G575" s="217"/>
      <c r="H575" s="217"/>
      <c r="I575" s="218"/>
      <c r="K575" s="271"/>
      <c r="L575" s="217"/>
      <c r="M575" s="217"/>
    </row>
    <row r="576">
      <c r="A576" s="1"/>
      <c r="F576" s="217"/>
      <c r="G576" s="217"/>
      <c r="H576" s="217"/>
      <c r="I576" s="218"/>
      <c r="K576" s="271"/>
      <c r="L576" s="217"/>
      <c r="M576" s="217"/>
    </row>
    <row r="577">
      <c r="A577" s="1"/>
      <c r="F577" s="217"/>
      <c r="G577" s="217"/>
      <c r="H577" s="217"/>
      <c r="I577" s="218"/>
      <c r="K577" s="271"/>
      <c r="L577" s="217"/>
      <c r="M577" s="217"/>
    </row>
    <row r="578">
      <c r="A578" s="1"/>
      <c r="F578" s="217"/>
      <c r="G578" s="217"/>
      <c r="H578" s="217"/>
      <c r="I578" s="218"/>
      <c r="K578" s="271"/>
      <c r="L578" s="217"/>
      <c r="M578" s="217"/>
    </row>
    <row r="579">
      <c r="A579" s="1"/>
      <c r="F579" s="217"/>
      <c r="G579" s="217"/>
      <c r="H579" s="217"/>
      <c r="I579" s="218"/>
      <c r="K579" s="271"/>
      <c r="L579" s="217"/>
      <c r="M579" s="217"/>
    </row>
    <row r="580">
      <c r="A580" s="1"/>
      <c r="F580" s="217"/>
      <c r="G580" s="217"/>
      <c r="H580" s="217"/>
      <c r="I580" s="218"/>
      <c r="K580" s="271"/>
      <c r="L580" s="217"/>
      <c r="M580" s="217"/>
    </row>
    <row r="581">
      <c r="A581" s="1"/>
      <c r="F581" s="217"/>
      <c r="G581" s="217"/>
      <c r="H581" s="217"/>
      <c r="I581" s="218"/>
      <c r="K581" s="271"/>
      <c r="L581" s="217"/>
      <c r="M581" s="217"/>
    </row>
    <row r="582">
      <c r="A582" s="1"/>
      <c r="F582" s="217"/>
      <c r="G582" s="217"/>
      <c r="H582" s="217"/>
      <c r="I582" s="218"/>
      <c r="K582" s="271"/>
      <c r="L582" s="217"/>
      <c r="M582" s="217"/>
    </row>
    <row r="583">
      <c r="A583" s="1"/>
      <c r="F583" s="217"/>
      <c r="G583" s="217"/>
      <c r="H583" s="217"/>
      <c r="I583" s="218"/>
      <c r="K583" s="271"/>
      <c r="L583" s="217"/>
      <c r="M583" s="217"/>
    </row>
    <row r="584">
      <c r="A584" s="1"/>
      <c r="F584" s="217"/>
      <c r="G584" s="217"/>
      <c r="H584" s="217"/>
      <c r="I584" s="218"/>
      <c r="K584" s="271"/>
      <c r="L584" s="217"/>
      <c r="M584" s="217"/>
    </row>
    <row r="585">
      <c r="A585" s="1"/>
      <c r="F585" s="217"/>
      <c r="G585" s="217"/>
      <c r="H585" s="217"/>
      <c r="I585" s="218"/>
      <c r="K585" s="271"/>
      <c r="L585" s="217"/>
      <c r="M585" s="217"/>
    </row>
    <row r="586">
      <c r="A586" s="1"/>
      <c r="F586" s="217"/>
      <c r="G586" s="217"/>
      <c r="H586" s="217"/>
      <c r="I586" s="218"/>
      <c r="K586" s="271"/>
      <c r="L586" s="217"/>
      <c r="M586" s="217"/>
    </row>
    <row r="587">
      <c r="A587" s="1"/>
      <c r="F587" s="217"/>
      <c r="G587" s="217"/>
      <c r="H587" s="217"/>
      <c r="I587" s="218"/>
      <c r="K587" s="271"/>
      <c r="L587" s="217"/>
      <c r="M587" s="217"/>
    </row>
    <row r="588">
      <c r="A588" s="1"/>
      <c r="F588" s="217"/>
      <c r="G588" s="217"/>
      <c r="H588" s="217"/>
      <c r="I588" s="218"/>
      <c r="K588" s="271"/>
      <c r="L588" s="217"/>
      <c r="M588" s="217"/>
    </row>
    <row r="589">
      <c r="A589" s="1"/>
      <c r="F589" s="217"/>
      <c r="G589" s="217"/>
      <c r="H589" s="217"/>
      <c r="I589" s="218"/>
      <c r="K589" s="271"/>
      <c r="L589" s="217"/>
      <c r="M589" s="217"/>
    </row>
    <row r="590">
      <c r="A590" s="1"/>
      <c r="F590" s="217"/>
      <c r="G590" s="217"/>
      <c r="H590" s="217"/>
      <c r="I590" s="218"/>
      <c r="K590" s="271"/>
      <c r="L590" s="217"/>
      <c r="M590" s="217"/>
    </row>
    <row r="591">
      <c r="A591" s="1"/>
      <c r="F591" s="217"/>
      <c r="G591" s="217"/>
      <c r="H591" s="217"/>
      <c r="I591" s="218"/>
      <c r="K591" s="271"/>
      <c r="L591" s="217"/>
      <c r="M591" s="217"/>
    </row>
    <row r="592">
      <c r="A592" s="1"/>
      <c r="F592" s="217"/>
      <c r="G592" s="217"/>
      <c r="H592" s="217"/>
      <c r="I592" s="218"/>
      <c r="K592" s="271"/>
      <c r="L592" s="217"/>
      <c r="M592" s="217"/>
    </row>
    <row r="593">
      <c r="A593" s="1"/>
      <c r="F593" s="217"/>
      <c r="G593" s="217"/>
      <c r="H593" s="217"/>
      <c r="I593" s="218"/>
      <c r="K593" s="271"/>
      <c r="L593" s="217"/>
      <c r="M593" s="217"/>
    </row>
    <row r="594">
      <c r="A594" s="1"/>
      <c r="F594" s="217"/>
      <c r="G594" s="217"/>
      <c r="H594" s="217"/>
      <c r="I594" s="218"/>
      <c r="K594" s="271"/>
      <c r="L594" s="217"/>
      <c r="M594" s="217"/>
    </row>
    <row r="595">
      <c r="A595" s="1"/>
      <c r="F595" s="217"/>
      <c r="G595" s="217"/>
      <c r="H595" s="217"/>
      <c r="I595" s="218"/>
      <c r="K595" s="271"/>
      <c r="L595" s="217"/>
      <c r="M595" s="217"/>
    </row>
    <row r="596">
      <c r="A596" s="1"/>
      <c r="F596" s="217"/>
      <c r="G596" s="217"/>
      <c r="H596" s="217"/>
      <c r="I596" s="218"/>
      <c r="K596" s="271"/>
      <c r="L596" s="217"/>
      <c r="M596" s="217"/>
    </row>
    <row r="597">
      <c r="A597" s="1"/>
      <c r="F597" s="217"/>
      <c r="G597" s="217"/>
      <c r="H597" s="217"/>
      <c r="I597" s="218"/>
      <c r="K597" s="271"/>
      <c r="L597" s="217"/>
      <c r="M597" s="217"/>
    </row>
    <row r="598">
      <c r="A598" s="1"/>
      <c r="F598" s="217"/>
      <c r="G598" s="217"/>
      <c r="H598" s="217"/>
      <c r="I598" s="218"/>
      <c r="K598" s="271"/>
      <c r="L598" s="217"/>
      <c r="M598" s="217"/>
    </row>
    <row r="599">
      <c r="A599" s="1"/>
      <c r="F599" s="217"/>
      <c r="G599" s="217"/>
      <c r="H599" s="217"/>
      <c r="I599" s="218"/>
      <c r="K599" s="271"/>
      <c r="L599" s="217"/>
      <c r="M599" s="217"/>
    </row>
    <row r="600">
      <c r="A600" s="1"/>
      <c r="F600" s="217"/>
      <c r="G600" s="217"/>
      <c r="H600" s="217"/>
      <c r="I600" s="218"/>
      <c r="K600" s="271"/>
      <c r="L600" s="217"/>
      <c r="M600" s="217"/>
    </row>
    <row r="601">
      <c r="A601" s="1"/>
      <c r="F601" s="217"/>
      <c r="G601" s="217"/>
      <c r="H601" s="217"/>
      <c r="I601" s="218"/>
      <c r="K601" s="271"/>
      <c r="L601" s="217"/>
      <c r="M601" s="217"/>
    </row>
    <row r="602">
      <c r="A602" s="1"/>
      <c r="F602" s="217"/>
      <c r="G602" s="217"/>
      <c r="H602" s="217"/>
      <c r="I602" s="218"/>
      <c r="K602" s="271"/>
      <c r="L602" s="217"/>
      <c r="M602" s="217"/>
    </row>
    <row r="603">
      <c r="A603" s="1"/>
      <c r="F603" s="217"/>
      <c r="G603" s="217"/>
      <c r="H603" s="217"/>
      <c r="I603" s="218"/>
      <c r="K603" s="271"/>
      <c r="L603" s="217"/>
      <c r="M603" s="217"/>
    </row>
    <row r="604">
      <c r="A604" s="1"/>
      <c r="F604" s="217"/>
      <c r="G604" s="217"/>
      <c r="H604" s="217"/>
      <c r="I604" s="218"/>
      <c r="K604" s="271"/>
      <c r="L604" s="217"/>
      <c r="M604" s="217"/>
    </row>
    <row r="605">
      <c r="A605" s="1"/>
      <c r="F605" s="217"/>
      <c r="G605" s="217"/>
      <c r="H605" s="217"/>
      <c r="I605" s="218"/>
      <c r="K605" s="271"/>
      <c r="L605" s="217"/>
      <c r="M605" s="217"/>
    </row>
    <row r="606">
      <c r="A606" s="1"/>
      <c r="F606" s="217"/>
      <c r="G606" s="217"/>
      <c r="H606" s="217"/>
      <c r="I606" s="218"/>
      <c r="K606" s="271"/>
      <c r="L606" s="217"/>
      <c r="M606" s="217"/>
    </row>
    <row r="607">
      <c r="A607" s="1"/>
      <c r="F607" s="217"/>
      <c r="G607" s="217"/>
      <c r="H607" s="217"/>
      <c r="I607" s="218"/>
      <c r="K607" s="271"/>
      <c r="L607" s="217"/>
      <c r="M607" s="217"/>
    </row>
    <row r="608">
      <c r="A608" s="1"/>
      <c r="F608" s="217"/>
      <c r="G608" s="217"/>
      <c r="H608" s="217"/>
      <c r="I608" s="218"/>
      <c r="K608" s="271"/>
      <c r="L608" s="217"/>
      <c r="M608" s="217"/>
    </row>
    <row r="609">
      <c r="A609" s="1"/>
      <c r="F609" s="217"/>
      <c r="G609" s="217"/>
      <c r="H609" s="217"/>
      <c r="I609" s="218"/>
      <c r="K609" s="271"/>
      <c r="L609" s="217"/>
      <c r="M609" s="217"/>
    </row>
    <row r="610">
      <c r="A610" s="1"/>
      <c r="F610" s="217"/>
      <c r="G610" s="217"/>
      <c r="H610" s="217"/>
      <c r="I610" s="218"/>
      <c r="K610" s="271"/>
      <c r="L610" s="217"/>
      <c r="M610" s="217"/>
    </row>
    <row r="611">
      <c r="A611" s="1"/>
      <c r="F611" s="217"/>
      <c r="G611" s="217"/>
      <c r="H611" s="217"/>
      <c r="I611" s="218"/>
      <c r="K611" s="271"/>
      <c r="L611" s="217"/>
      <c r="M611" s="217"/>
    </row>
    <row r="612">
      <c r="A612" s="1"/>
      <c r="F612" s="217"/>
      <c r="G612" s="217"/>
      <c r="H612" s="217"/>
      <c r="I612" s="218"/>
      <c r="K612" s="271"/>
      <c r="L612" s="217"/>
      <c r="M612" s="217"/>
    </row>
    <row r="613">
      <c r="A613" s="1"/>
      <c r="F613" s="217"/>
      <c r="G613" s="217"/>
      <c r="H613" s="217"/>
      <c r="I613" s="218"/>
      <c r="K613" s="271"/>
      <c r="L613" s="217"/>
      <c r="M613" s="217"/>
    </row>
    <row r="614">
      <c r="A614" s="1"/>
      <c r="F614" s="217"/>
      <c r="G614" s="217"/>
      <c r="H614" s="217"/>
      <c r="I614" s="218"/>
      <c r="K614" s="271"/>
      <c r="L614" s="217"/>
      <c r="M614" s="217"/>
    </row>
    <row r="615">
      <c r="A615" s="1"/>
      <c r="F615" s="217"/>
      <c r="G615" s="217"/>
      <c r="H615" s="217"/>
      <c r="I615" s="218"/>
      <c r="K615" s="271"/>
      <c r="L615" s="217"/>
      <c r="M615" s="217"/>
    </row>
    <row r="616">
      <c r="A616" s="1"/>
      <c r="F616" s="217"/>
      <c r="G616" s="217"/>
      <c r="H616" s="217"/>
      <c r="I616" s="218"/>
      <c r="K616" s="271"/>
      <c r="L616" s="217"/>
      <c r="M616" s="217"/>
    </row>
    <row r="617">
      <c r="A617" s="1"/>
      <c r="F617" s="217"/>
      <c r="G617" s="217"/>
      <c r="H617" s="217"/>
      <c r="I617" s="218"/>
      <c r="K617" s="271"/>
      <c r="L617" s="217"/>
      <c r="M617" s="217"/>
    </row>
    <row r="618">
      <c r="A618" s="1"/>
      <c r="F618" s="217"/>
      <c r="G618" s="217"/>
      <c r="H618" s="217"/>
      <c r="I618" s="218"/>
      <c r="K618" s="271"/>
      <c r="L618" s="217"/>
      <c r="M618" s="217"/>
    </row>
    <row r="619">
      <c r="A619" s="1"/>
      <c r="F619" s="217"/>
      <c r="G619" s="217"/>
      <c r="H619" s="217"/>
      <c r="I619" s="218"/>
      <c r="K619" s="271"/>
      <c r="L619" s="217"/>
      <c r="M619" s="217"/>
    </row>
    <row r="620">
      <c r="A620" s="1"/>
      <c r="F620" s="217"/>
      <c r="G620" s="217"/>
      <c r="H620" s="217"/>
      <c r="I620" s="218"/>
      <c r="K620" s="271"/>
      <c r="L620" s="217"/>
      <c r="M620" s="217"/>
    </row>
    <row r="621">
      <c r="A621" s="1"/>
      <c r="F621" s="217"/>
      <c r="G621" s="217"/>
      <c r="H621" s="217"/>
      <c r="I621" s="218"/>
      <c r="K621" s="271"/>
      <c r="L621" s="217"/>
      <c r="M621" s="217"/>
    </row>
    <row r="622">
      <c r="A622" s="1"/>
      <c r="F622" s="217"/>
      <c r="G622" s="217"/>
      <c r="H622" s="217"/>
      <c r="I622" s="218"/>
      <c r="K622" s="271"/>
      <c r="L622" s="217"/>
      <c r="M622" s="217"/>
    </row>
    <row r="623">
      <c r="A623" s="1"/>
      <c r="F623" s="217"/>
      <c r="G623" s="217"/>
      <c r="H623" s="217"/>
      <c r="I623" s="218"/>
      <c r="K623" s="271"/>
      <c r="L623" s="217"/>
      <c r="M623" s="217"/>
    </row>
    <row r="624">
      <c r="A624" s="1"/>
      <c r="F624" s="217"/>
      <c r="G624" s="217"/>
      <c r="H624" s="217"/>
      <c r="I624" s="218"/>
      <c r="K624" s="271"/>
      <c r="L624" s="217"/>
      <c r="M624" s="217"/>
    </row>
    <row r="625">
      <c r="A625" s="1"/>
      <c r="F625" s="217"/>
      <c r="G625" s="217"/>
      <c r="H625" s="217"/>
      <c r="I625" s="218"/>
      <c r="K625" s="271"/>
      <c r="L625" s="217"/>
      <c r="M625" s="217"/>
    </row>
    <row r="626">
      <c r="A626" s="1"/>
      <c r="F626" s="217"/>
      <c r="G626" s="217"/>
      <c r="H626" s="217"/>
      <c r="I626" s="218"/>
      <c r="K626" s="271"/>
      <c r="L626" s="217"/>
      <c r="M626" s="217"/>
    </row>
    <row r="627">
      <c r="A627" s="1"/>
      <c r="F627" s="217"/>
      <c r="G627" s="217"/>
      <c r="H627" s="217"/>
      <c r="I627" s="218"/>
      <c r="K627" s="271"/>
      <c r="L627" s="217"/>
      <c r="M627" s="217"/>
    </row>
    <row r="628">
      <c r="A628" s="1"/>
      <c r="F628" s="217"/>
      <c r="G628" s="217"/>
      <c r="H628" s="217"/>
      <c r="I628" s="218"/>
      <c r="K628" s="271"/>
      <c r="L628" s="217"/>
      <c r="M628" s="217"/>
    </row>
    <row r="629">
      <c r="A629" s="1"/>
      <c r="F629" s="217"/>
      <c r="G629" s="217"/>
      <c r="H629" s="217"/>
      <c r="I629" s="218"/>
      <c r="K629" s="271"/>
      <c r="L629" s="217"/>
      <c r="M629" s="217"/>
    </row>
    <row r="630">
      <c r="A630" s="1"/>
      <c r="F630" s="217"/>
      <c r="G630" s="217"/>
      <c r="H630" s="217"/>
      <c r="I630" s="218"/>
      <c r="K630" s="271"/>
      <c r="L630" s="217"/>
      <c r="M630" s="217"/>
    </row>
    <row r="631">
      <c r="A631" s="1"/>
      <c r="F631" s="217"/>
      <c r="G631" s="217"/>
      <c r="H631" s="217"/>
      <c r="I631" s="218"/>
      <c r="K631" s="271"/>
      <c r="L631" s="217"/>
      <c r="M631" s="217"/>
    </row>
    <row r="632">
      <c r="A632" s="1"/>
      <c r="F632" s="217"/>
      <c r="G632" s="217"/>
      <c r="H632" s="217"/>
      <c r="I632" s="218"/>
      <c r="K632" s="271"/>
      <c r="L632" s="217"/>
      <c r="M632" s="217"/>
    </row>
    <row r="633">
      <c r="A633" s="1"/>
      <c r="F633" s="217"/>
      <c r="G633" s="217"/>
      <c r="H633" s="217"/>
      <c r="I633" s="218"/>
      <c r="K633" s="271"/>
      <c r="L633" s="217"/>
      <c r="M633" s="217"/>
    </row>
    <row r="634">
      <c r="A634" s="1"/>
      <c r="F634" s="217"/>
      <c r="G634" s="217"/>
      <c r="H634" s="217"/>
      <c r="I634" s="218"/>
      <c r="K634" s="271"/>
      <c r="L634" s="217"/>
      <c r="M634" s="217"/>
    </row>
    <row r="635">
      <c r="A635" s="1"/>
      <c r="F635" s="217"/>
      <c r="G635" s="217"/>
      <c r="H635" s="217"/>
      <c r="I635" s="218"/>
      <c r="K635" s="271"/>
      <c r="L635" s="217"/>
      <c r="M635" s="217"/>
    </row>
    <row r="636">
      <c r="A636" s="1"/>
      <c r="F636" s="217"/>
      <c r="G636" s="217"/>
      <c r="H636" s="217"/>
      <c r="I636" s="218"/>
      <c r="K636" s="271"/>
      <c r="L636" s="217"/>
      <c r="M636" s="217"/>
    </row>
    <row r="637">
      <c r="A637" s="1"/>
      <c r="F637" s="217"/>
      <c r="G637" s="217"/>
      <c r="H637" s="217"/>
      <c r="I637" s="218"/>
      <c r="K637" s="271"/>
      <c r="L637" s="217"/>
      <c r="M637" s="217"/>
    </row>
    <row r="638">
      <c r="A638" s="1"/>
      <c r="F638" s="217"/>
      <c r="G638" s="217"/>
      <c r="H638" s="217"/>
      <c r="I638" s="218"/>
      <c r="K638" s="271"/>
      <c r="L638" s="217"/>
      <c r="M638" s="217"/>
    </row>
    <row r="639">
      <c r="A639" s="1"/>
      <c r="F639" s="217"/>
      <c r="G639" s="217"/>
      <c r="H639" s="217"/>
      <c r="I639" s="218"/>
      <c r="K639" s="271"/>
      <c r="L639" s="217"/>
      <c r="M639" s="217"/>
    </row>
    <row r="640">
      <c r="A640" s="1"/>
      <c r="F640" s="217"/>
      <c r="G640" s="217"/>
      <c r="H640" s="217"/>
      <c r="I640" s="218"/>
      <c r="K640" s="271"/>
      <c r="L640" s="217"/>
      <c r="M640" s="217"/>
    </row>
    <row r="641">
      <c r="A641" s="1"/>
      <c r="F641" s="217"/>
      <c r="G641" s="217"/>
      <c r="H641" s="217"/>
      <c r="I641" s="218"/>
      <c r="K641" s="271"/>
      <c r="L641" s="217"/>
      <c r="M641" s="217"/>
    </row>
    <row r="642">
      <c r="A642" s="1"/>
      <c r="F642" s="217"/>
      <c r="G642" s="217"/>
      <c r="H642" s="217"/>
      <c r="I642" s="218"/>
      <c r="K642" s="271"/>
      <c r="L642" s="217"/>
      <c r="M642" s="217"/>
    </row>
    <row r="643">
      <c r="A643" s="1"/>
      <c r="F643" s="217"/>
      <c r="G643" s="217"/>
      <c r="H643" s="217"/>
      <c r="I643" s="218"/>
      <c r="K643" s="271"/>
      <c r="L643" s="217"/>
      <c r="M643" s="217"/>
    </row>
    <row r="644">
      <c r="A644" s="1"/>
      <c r="F644" s="217"/>
      <c r="G644" s="217"/>
      <c r="H644" s="217"/>
      <c r="I644" s="218"/>
      <c r="K644" s="271"/>
      <c r="L644" s="217"/>
      <c r="M644" s="217"/>
    </row>
    <row r="645">
      <c r="A645" s="1"/>
      <c r="F645" s="217"/>
      <c r="G645" s="217"/>
      <c r="H645" s="217"/>
      <c r="I645" s="218"/>
      <c r="K645" s="271"/>
      <c r="L645" s="217"/>
      <c r="M645" s="217"/>
    </row>
    <row r="646">
      <c r="A646" s="1"/>
      <c r="F646" s="217"/>
      <c r="G646" s="217"/>
      <c r="H646" s="217"/>
      <c r="I646" s="218"/>
      <c r="K646" s="271"/>
      <c r="L646" s="217"/>
      <c r="M646" s="217"/>
    </row>
    <row r="647">
      <c r="A647" s="1"/>
      <c r="F647" s="217"/>
      <c r="G647" s="217"/>
      <c r="H647" s="217"/>
      <c r="I647" s="218"/>
      <c r="K647" s="271"/>
      <c r="L647" s="217"/>
      <c r="M647" s="217"/>
    </row>
    <row r="648">
      <c r="A648" s="1"/>
      <c r="F648" s="217"/>
      <c r="G648" s="217"/>
      <c r="H648" s="217"/>
      <c r="I648" s="218"/>
      <c r="K648" s="271"/>
      <c r="L648" s="217"/>
      <c r="M648" s="217"/>
    </row>
    <row r="649">
      <c r="A649" s="1"/>
      <c r="F649" s="217"/>
      <c r="G649" s="217"/>
      <c r="H649" s="217"/>
      <c r="I649" s="218"/>
      <c r="K649" s="271"/>
      <c r="L649" s="217"/>
      <c r="M649" s="217"/>
    </row>
    <row r="650">
      <c r="A650" s="1"/>
      <c r="F650" s="217"/>
      <c r="G650" s="217"/>
      <c r="H650" s="217"/>
      <c r="I650" s="218"/>
      <c r="K650" s="271"/>
      <c r="L650" s="217"/>
      <c r="M650" s="217"/>
    </row>
    <row r="651">
      <c r="A651" s="1"/>
      <c r="F651" s="217"/>
      <c r="G651" s="217"/>
      <c r="H651" s="217"/>
      <c r="I651" s="218"/>
      <c r="K651" s="271"/>
      <c r="L651" s="217"/>
      <c r="M651" s="217"/>
    </row>
    <row r="652">
      <c r="A652" s="1"/>
      <c r="F652" s="217"/>
      <c r="G652" s="217"/>
      <c r="H652" s="217"/>
      <c r="I652" s="218"/>
      <c r="K652" s="271"/>
      <c r="L652" s="217"/>
      <c r="M652" s="217"/>
    </row>
    <row r="653">
      <c r="A653" s="1"/>
      <c r="F653" s="217"/>
      <c r="G653" s="217"/>
      <c r="H653" s="217"/>
      <c r="I653" s="218"/>
      <c r="K653" s="271"/>
      <c r="L653" s="217"/>
      <c r="M653" s="217"/>
    </row>
    <row r="654">
      <c r="A654" s="1"/>
      <c r="F654" s="217"/>
      <c r="G654" s="217"/>
      <c r="H654" s="217"/>
      <c r="I654" s="218"/>
      <c r="K654" s="271"/>
      <c r="L654" s="217"/>
      <c r="M654" s="217"/>
    </row>
    <row r="655">
      <c r="A655" s="1"/>
      <c r="F655" s="217"/>
      <c r="G655" s="217"/>
      <c r="H655" s="217"/>
      <c r="I655" s="218"/>
      <c r="K655" s="271"/>
      <c r="L655" s="217"/>
      <c r="M655" s="217"/>
    </row>
    <row r="656">
      <c r="A656" s="1"/>
      <c r="F656" s="217"/>
      <c r="G656" s="217"/>
      <c r="H656" s="217"/>
      <c r="I656" s="218"/>
      <c r="K656" s="271"/>
      <c r="L656" s="217"/>
      <c r="M656" s="217"/>
    </row>
    <row r="657">
      <c r="A657" s="1"/>
      <c r="F657" s="217"/>
      <c r="G657" s="217"/>
      <c r="H657" s="217"/>
      <c r="I657" s="218"/>
      <c r="K657" s="271"/>
      <c r="L657" s="217"/>
      <c r="M657" s="217"/>
    </row>
    <row r="658">
      <c r="A658" s="1"/>
      <c r="F658" s="217"/>
      <c r="G658" s="217"/>
      <c r="H658" s="217"/>
      <c r="I658" s="218"/>
      <c r="K658" s="271"/>
      <c r="L658" s="217"/>
      <c r="M658" s="217"/>
    </row>
    <row r="659">
      <c r="A659" s="1"/>
      <c r="F659" s="217"/>
      <c r="G659" s="217"/>
      <c r="H659" s="217"/>
      <c r="I659" s="218"/>
      <c r="K659" s="271"/>
      <c r="L659" s="217"/>
      <c r="M659" s="217"/>
    </row>
    <row r="660">
      <c r="A660" s="1"/>
      <c r="F660" s="217"/>
      <c r="G660" s="217"/>
      <c r="H660" s="217"/>
      <c r="I660" s="218"/>
      <c r="K660" s="271"/>
      <c r="L660" s="217"/>
      <c r="M660" s="217"/>
    </row>
    <row r="661">
      <c r="A661" s="1"/>
      <c r="F661" s="217"/>
      <c r="G661" s="217"/>
      <c r="H661" s="217"/>
      <c r="I661" s="218"/>
      <c r="K661" s="271"/>
      <c r="L661" s="217"/>
      <c r="M661" s="217"/>
    </row>
    <row r="662">
      <c r="A662" s="1"/>
      <c r="F662" s="217"/>
      <c r="G662" s="217"/>
      <c r="H662" s="217"/>
      <c r="I662" s="218"/>
      <c r="K662" s="271"/>
      <c r="L662" s="217"/>
      <c r="M662" s="217"/>
    </row>
    <row r="663">
      <c r="A663" s="1"/>
      <c r="F663" s="217"/>
      <c r="G663" s="217"/>
      <c r="H663" s="217"/>
      <c r="I663" s="218"/>
      <c r="K663" s="271"/>
      <c r="L663" s="217"/>
      <c r="M663" s="217"/>
    </row>
    <row r="664">
      <c r="A664" s="1"/>
      <c r="F664" s="217"/>
      <c r="G664" s="217"/>
      <c r="H664" s="217"/>
      <c r="I664" s="218"/>
      <c r="K664" s="271"/>
      <c r="L664" s="217"/>
      <c r="M664" s="217"/>
    </row>
    <row r="665">
      <c r="A665" s="1"/>
      <c r="F665" s="217"/>
      <c r="G665" s="217"/>
      <c r="H665" s="217"/>
      <c r="I665" s="218"/>
      <c r="K665" s="271"/>
      <c r="L665" s="217"/>
      <c r="M665" s="217"/>
    </row>
    <row r="666">
      <c r="A666" s="1"/>
      <c r="F666" s="217"/>
      <c r="G666" s="217"/>
      <c r="H666" s="217"/>
      <c r="I666" s="218"/>
      <c r="K666" s="271"/>
      <c r="L666" s="217"/>
      <c r="M666" s="217"/>
    </row>
    <row r="667">
      <c r="A667" s="1"/>
      <c r="F667" s="217"/>
      <c r="G667" s="217"/>
      <c r="H667" s="217"/>
      <c r="I667" s="218"/>
      <c r="K667" s="271"/>
      <c r="L667" s="217"/>
      <c r="M667" s="217"/>
    </row>
    <row r="668">
      <c r="A668" s="1"/>
      <c r="F668" s="217"/>
      <c r="G668" s="217"/>
      <c r="H668" s="217"/>
      <c r="I668" s="218"/>
      <c r="K668" s="271"/>
      <c r="L668" s="217"/>
      <c r="M668" s="217"/>
    </row>
    <row r="669">
      <c r="A669" s="1"/>
      <c r="F669" s="217"/>
      <c r="G669" s="217"/>
      <c r="H669" s="217"/>
      <c r="I669" s="218"/>
      <c r="K669" s="271"/>
      <c r="L669" s="217"/>
      <c r="M669" s="217"/>
    </row>
    <row r="670">
      <c r="A670" s="1"/>
      <c r="F670" s="217"/>
      <c r="G670" s="217"/>
      <c r="H670" s="217"/>
      <c r="I670" s="218"/>
      <c r="K670" s="271"/>
      <c r="L670" s="217"/>
      <c r="M670" s="217"/>
    </row>
    <row r="671">
      <c r="A671" s="1"/>
      <c r="F671" s="217"/>
      <c r="G671" s="217"/>
      <c r="H671" s="217"/>
      <c r="I671" s="218"/>
      <c r="K671" s="271"/>
      <c r="L671" s="217"/>
      <c r="M671" s="217"/>
    </row>
    <row r="672">
      <c r="A672" s="1"/>
      <c r="F672" s="217"/>
      <c r="G672" s="217"/>
      <c r="H672" s="217"/>
      <c r="I672" s="218"/>
      <c r="K672" s="271"/>
      <c r="L672" s="217"/>
      <c r="M672" s="217"/>
    </row>
    <row r="673">
      <c r="A673" s="1"/>
      <c r="F673" s="217"/>
      <c r="G673" s="217"/>
      <c r="H673" s="217"/>
      <c r="I673" s="218"/>
      <c r="K673" s="271"/>
      <c r="L673" s="217"/>
      <c r="M673" s="217"/>
    </row>
    <row r="674">
      <c r="A674" s="1"/>
      <c r="F674" s="217"/>
      <c r="G674" s="217"/>
      <c r="H674" s="217"/>
      <c r="I674" s="218"/>
      <c r="K674" s="271"/>
      <c r="L674" s="217"/>
      <c r="M674" s="217"/>
    </row>
    <row r="675">
      <c r="A675" s="1"/>
      <c r="F675" s="217"/>
      <c r="G675" s="217"/>
      <c r="H675" s="217"/>
      <c r="I675" s="218"/>
      <c r="K675" s="271"/>
      <c r="L675" s="217"/>
      <c r="M675" s="217"/>
    </row>
    <row r="676">
      <c r="A676" s="1"/>
      <c r="F676" s="217"/>
      <c r="G676" s="217"/>
      <c r="H676" s="217"/>
      <c r="I676" s="218"/>
      <c r="K676" s="271"/>
      <c r="L676" s="217"/>
      <c r="M676" s="217"/>
    </row>
    <row r="677">
      <c r="A677" s="1"/>
      <c r="F677" s="217"/>
      <c r="G677" s="217"/>
      <c r="H677" s="217"/>
      <c r="I677" s="218"/>
      <c r="K677" s="271"/>
      <c r="L677" s="217"/>
      <c r="M677" s="217"/>
    </row>
    <row r="678">
      <c r="A678" s="1"/>
      <c r="F678" s="217"/>
      <c r="G678" s="217"/>
      <c r="H678" s="217"/>
      <c r="I678" s="218"/>
      <c r="K678" s="271"/>
      <c r="L678" s="217"/>
      <c r="M678" s="217"/>
    </row>
    <row r="679">
      <c r="A679" s="1"/>
      <c r="F679" s="217"/>
      <c r="G679" s="217"/>
      <c r="H679" s="217"/>
      <c r="I679" s="218"/>
      <c r="K679" s="271"/>
      <c r="L679" s="217"/>
      <c r="M679" s="217"/>
    </row>
    <row r="680">
      <c r="A680" s="1"/>
      <c r="F680" s="217"/>
      <c r="G680" s="217"/>
      <c r="H680" s="217"/>
      <c r="I680" s="218"/>
      <c r="K680" s="271"/>
      <c r="L680" s="217"/>
      <c r="M680" s="217"/>
    </row>
    <row r="681">
      <c r="A681" s="1"/>
      <c r="F681" s="217"/>
      <c r="G681" s="217"/>
      <c r="H681" s="217"/>
      <c r="I681" s="218"/>
      <c r="K681" s="271"/>
      <c r="L681" s="217"/>
      <c r="M681" s="217"/>
    </row>
    <row r="682">
      <c r="A682" s="1"/>
      <c r="F682" s="217"/>
      <c r="G682" s="217"/>
      <c r="H682" s="217"/>
      <c r="I682" s="218"/>
      <c r="K682" s="271"/>
      <c r="L682" s="217"/>
      <c r="M682" s="217"/>
    </row>
    <row r="683">
      <c r="A683" s="1"/>
      <c r="F683" s="217"/>
      <c r="G683" s="217"/>
      <c r="H683" s="217"/>
      <c r="I683" s="218"/>
      <c r="K683" s="271"/>
      <c r="L683" s="217"/>
      <c r="M683" s="217"/>
    </row>
    <row r="684">
      <c r="A684" s="1"/>
      <c r="F684" s="217"/>
      <c r="G684" s="217"/>
      <c r="H684" s="217"/>
      <c r="I684" s="218"/>
      <c r="K684" s="271"/>
      <c r="L684" s="217"/>
      <c r="M684" s="217"/>
    </row>
    <row r="685">
      <c r="A685" s="1"/>
      <c r="F685" s="217"/>
      <c r="G685" s="217"/>
      <c r="H685" s="217"/>
      <c r="I685" s="218"/>
      <c r="K685" s="271"/>
      <c r="L685" s="217"/>
      <c r="M685" s="217"/>
    </row>
    <row r="686">
      <c r="A686" s="1"/>
      <c r="F686" s="217"/>
      <c r="G686" s="217"/>
      <c r="H686" s="217"/>
      <c r="I686" s="218"/>
      <c r="K686" s="271"/>
      <c r="L686" s="217"/>
      <c r="M686" s="217"/>
    </row>
    <row r="687">
      <c r="A687" s="1"/>
      <c r="F687" s="217"/>
      <c r="G687" s="217"/>
      <c r="H687" s="217"/>
      <c r="I687" s="218"/>
      <c r="K687" s="271"/>
      <c r="L687" s="217"/>
      <c r="M687" s="217"/>
    </row>
    <row r="688">
      <c r="A688" s="1"/>
      <c r="F688" s="217"/>
      <c r="G688" s="217"/>
      <c r="H688" s="217"/>
      <c r="I688" s="218"/>
      <c r="K688" s="271"/>
      <c r="L688" s="217"/>
      <c r="M688" s="217"/>
    </row>
    <row r="689">
      <c r="A689" s="1"/>
      <c r="F689" s="217"/>
      <c r="G689" s="217"/>
      <c r="H689" s="217"/>
      <c r="I689" s="218"/>
      <c r="K689" s="271"/>
      <c r="L689" s="217"/>
      <c r="M689" s="217"/>
    </row>
    <row r="690">
      <c r="A690" s="1"/>
      <c r="F690" s="217"/>
      <c r="G690" s="217"/>
      <c r="H690" s="217"/>
      <c r="I690" s="218"/>
      <c r="K690" s="271"/>
      <c r="L690" s="217"/>
      <c r="M690" s="217"/>
    </row>
    <row r="691">
      <c r="A691" s="1"/>
      <c r="F691" s="217"/>
      <c r="G691" s="217"/>
      <c r="H691" s="217"/>
      <c r="I691" s="218"/>
      <c r="K691" s="271"/>
      <c r="L691" s="217"/>
      <c r="M691" s="217"/>
    </row>
    <row r="692">
      <c r="A692" s="1"/>
      <c r="F692" s="217"/>
      <c r="G692" s="217"/>
      <c r="H692" s="217"/>
      <c r="I692" s="218"/>
      <c r="K692" s="271"/>
      <c r="L692" s="217"/>
      <c r="M692" s="217"/>
    </row>
    <row r="693">
      <c r="A693" s="1"/>
      <c r="F693" s="217"/>
      <c r="G693" s="217"/>
      <c r="H693" s="217"/>
      <c r="I693" s="218"/>
      <c r="K693" s="271"/>
      <c r="L693" s="217"/>
      <c r="M693" s="217"/>
    </row>
    <row r="694">
      <c r="A694" s="1"/>
      <c r="F694" s="217"/>
      <c r="G694" s="217"/>
      <c r="H694" s="217"/>
      <c r="I694" s="218"/>
      <c r="K694" s="271"/>
      <c r="L694" s="217"/>
      <c r="M694" s="217"/>
    </row>
    <row r="695">
      <c r="A695" s="1"/>
      <c r="F695" s="217"/>
      <c r="G695" s="217"/>
      <c r="H695" s="217"/>
      <c r="I695" s="218"/>
      <c r="K695" s="271"/>
      <c r="L695" s="217"/>
      <c r="M695" s="217"/>
    </row>
    <row r="696">
      <c r="A696" s="1"/>
      <c r="F696" s="217"/>
      <c r="G696" s="217"/>
      <c r="H696" s="217"/>
      <c r="I696" s="218"/>
      <c r="K696" s="271"/>
      <c r="L696" s="217"/>
      <c r="M696" s="217"/>
    </row>
    <row r="697">
      <c r="A697" s="1"/>
      <c r="F697" s="217"/>
      <c r="G697" s="217"/>
      <c r="H697" s="217"/>
      <c r="I697" s="218"/>
      <c r="K697" s="271"/>
      <c r="L697" s="217"/>
      <c r="M697" s="217"/>
    </row>
    <row r="698">
      <c r="A698" s="1"/>
      <c r="F698" s="217"/>
      <c r="G698" s="217"/>
      <c r="H698" s="217"/>
      <c r="I698" s="218"/>
      <c r="K698" s="271"/>
      <c r="L698" s="217"/>
      <c r="M698" s="217"/>
    </row>
    <row r="699">
      <c r="A699" s="1"/>
      <c r="F699" s="217"/>
      <c r="G699" s="217"/>
      <c r="H699" s="217"/>
      <c r="I699" s="218"/>
      <c r="K699" s="271"/>
      <c r="L699" s="217"/>
      <c r="M699" s="217"/>
    </row>
    <row r="700">
      <c r="A700" s="1"/>
      <c r="F700" s="217"/>
      <c r="G700" s="217"/>
      <c r="H700" s="217"/>
      <c r="I700" s="218"/>
      <c r="K700" s="271"/>
      <c r="L700" s="217"/>
      <c r="M700" s="217"/>
    </row>
    <row r="701">
      <c r="A701" s="1"/>
      <c r="F701" s="217"/>
      <c r="G701" s="217"/>
      <c r="H701" s="217"/>
      <c r="I701" s="218"/>
      <c r="K701" s="271"/>
      <c r="L701" s="217"/>
      <c r="M701" s="217"/>
    </row>
    <row r="702">
      <c r="A702" s="1"/>
      <c r="F702" s="217"/>
      <c r="G702" s="217"/>
      <c r="H702" s="217"/>
      <c r="I702" s="218"/>
      <c r="K702" s="271"/>
      <c r="L702" s="217"/>
      <c r="M702" s="217"/>
    </row>
    <row r="703">
      <c r="A703" s="1"/>
      <c r="F703" s="217"/>
      <c r="G703" s="217"/>
      <c r="H703" s="217"/>
      <c r="I703" s="218"/>
      <c r="K703" s="271"/>
      <c r="L703" s="217"/>
      <c r="M703" s="217"/>
    </row>
    <row r="704">
      <c r="A704" s="1"/>
      <c r="F704" s="217"/>
      <c r="G704" s="217"/>
      <c r="H704" s="217"/>
      <c r="I704" s="218"/>
      <c r="K704" s="271"/>
      <c r="L704" s="217"/>
      <c r="M704" s="217"/>
    </row>
    <row r="705">
      <c r="A705" s="1"/>
      <c r="F705" s="217"/>
      <c r="G705" s="217"/>
      <c r="H705" s="217"/>
      <c r="I705" s="218"/>
      <c r="K705" s="271"/>
      <c r="L705" s="217"/>
      <c r="M705" s="217"/>
    </row>
    <row r="706">
      <c r="A706" s="1"/>
      <c r="F706" s="217"/>
      <c r="G706" s="217"/>
      <c r="H706" s="217"/>
      <c r="I706" s="218"/>
      <c r="K706" s="271"/>
      <c r="L706" s="217"/>
      <c r="M706" s="217"/>
    </row>
    <row r="707">
      <c r="A707" s="1"/>
      <c r="F707" s="217"/>
      <c r="G707" s="217"/>
      <c r="H707" s="217"/>
      <c r="I707" s="218"/>
      <c r="K707" s="271"/>
      <c r="L707" s="217"/>
      <c r="M707" s="217"/>
    </row>
    <row r="708">
      <c r="A708" s="1"/>
      <c r="F708" s="217"/>
      <c r="G708" s="217"/>
      <c r="H708" s="217"/>
      <c r="I708" s="218"/>
      <c r="K708" s="271"/>
      <c r="L708" s="217"/>
      <c r="M708" s="217"/>
    </row>
    <row r="709">
      <c r="A709" s="1"/>
      <c r="F709" s="217"/>
      <c r="G709" s="217"/>
      <c r="H709" s="217"/>
      <c r="I709" s="218"/>
      <c r="K709" s="271"/>
      <c r="L709" s="217"/>
      <c r="M709" s="217"/>
    </row>
    <row r="710">
      <c r="A710" s="1"/>
      <c r="F710" s="217"/>
      <c r="G710" s="217"/>
      <c r="H710" s="217"/>
      <c r="I710" s="218"/>
      <c r="K710" s="271"/>
      <c r="L710" s="217"/>
      <c r="M710" s="217"/>
    </row>
    <row r="711">
      <c r="A711" s="1"/>
      <c r="F711" s="217"/>
      <c r="G711" s="217"/>
      <c r="H711" s="217"/>
      <c r="I711" s="218"/>
      <c r="K711" s="271"/>
      <c r="L711" s="217"/>
      <c r="M711" s="217"/>
    </row>
    <row r="712">
      <c r="A712" s="1"/>
      <c r="F712" s="217"/>
      <c r="G712" s="217"/>
      <c r="H712" s="217"/>
      <c r="I712" s="218"/>
      <c r="K712" s="271"/>
      <c r="L712" s="217"/>
      <c r="M712" s="217"/>
    </row>
    <row r="713">
      <c r="A713" s="1"/>
      <c r="F713" s="217"/>
      <c r="G713" s="217"/>
      <c r="H713" s="217"/>
      <c r="I713" s="218"/>
      <c r="K713" s="271"/>
      <c r="L713" s="217"/>
      <c r="M713" s="217"/>
    </row>
    <row r="714">
      <c r="A714" s="1"/>
      <c r="F714" s="217"/>
      <c r="G714" s="217"/>
      <c r="H714" s="217"/>
      <c r="I714" s="218"/>
      <c r="K714" s="271"/>
      <c r="L714" s="217"/>
      <c r="M714" s="217"/>
    </row>
    <row r="715">
      <c r="A715" s="1"/>
      <c r="F715" s="217"/>
      <c r="G715" s="217"/>
      <c r="H715" s="217"/>
      <c r="I715" s="218"/>
      <c r="K715" s="271"/>
      <c r="L715" s="217"/>
      <c r="M715" s="217"/>
    </row>
    <row r="716">
      <c r="A716" s="1"/>
      <c r="F716" s="217"/>
      <c r="G716" s="217"/>
      <c r="H716" s="217"/>
      <c r="I716" s="218"/>
      <c r="K716" s="271"/>
      <c r="L716" s="217"/>
      <c r="M716" s="217"/>
    </row>
    <row r="717">
      <c r="A717" s="1"/>
      <c r="F717" s="217"/>
      <c r="G717" s="217"/>
      <c r="H717" s="217"/>
      <c r="I717" s="218"/>
      <c r="K717" s="271"/>
      <c r="L717" s="217"/>
      <c r="M717" s="217"/>
    </row>
    <row r="718">
      <c r="A718" s="1"/>
      <c r="F718" s="217"/>
      <c r="G718" s="217"/>
      <c r="H718" s="217"/>
      <c r="I718" s="218"/>
      <c r="K718" s="271"/>
      <c r="L718" s="217"/>
      <c r="M718" s="217"/>
    </row>
    <row r="719">
      <c r="A719" s="1"/>
      <c r="F719" s="217"/>
      <c r="G719" s="217"/>
      <c r="H719" s="217"/>
      <c r="I719" s="218"/>
      <c r="K719" s="271"/>
      <c r="L719" s="217"/>
      <c r="M719" s="217"/>
    </row>
    <row r="720">
      <c r="A720" s="1"/>
      <c r="F720" s="217"/>
      <c r="G720" s="217"/>
      <c r="H720" s="217"/>
      <c r="I720" s="218"/>
      <c r="K720" s="271"/>
      <c r="L720" s="217"/>
      <c r="M720" s="217"/>
    </row>
    <row r="721">
      <c r="A721" s="1"/>
      <c r="F721" s="217"/>
      <c r="G721" s="217"/>
      <c r="H721" s="217"/>
      <c r="I721" s="218"/>
      <c r="K721" s="271"/>
      <c r="L721" s="217"/>
      <c r="M721" s="217"/>
    </row>
    <row r="722">
      <c r="A722" s="1"/>
      <c r="F722" s="217"/>
      <c r="G722" s="217"/>
      <c r="H722" s="217"/>
      <c r="I722" s="218"/>
      <c r="K722" s="271"/>
      <c r="L722" s="217"/>
      <c r="M722" s="217"/>
    </row>
    <row r="723">
      <c r="A723" s="1"/>
      <c r="F723" s="217"/>
      <c r="G723" s="217"/>
      <c r="H723" s="217"/>
      <c r="I723" s="218"/>
      <c r="K723" s="271"/>
      <c r="L723" s="217"/>
      <c r="M723" s="217"/>
    </row>
    <row r="724">
      <c r="A724" s="1"/>
      <c r="F724" s="217"/>
      <c r="G724" s="217"/>
      <c r="H724" s="217"/>
      <c r="I724" s="218"/>
      <c r="K724" s="271"/>
      <c r="L724" s="217"/>
      <c r="M724" s="217"/>
    </row>
    <row r="725">
      <c r="A725" s="1"/>
      <c r="F725" s="217"/>
      <c r="G725" s="217"/>
      <c r="H725" s="217"/>
      <c r="I725" s="218"/>
      <c r="K725" s="271"/>
      <c r="L725" s="217"/>
      <c r="M725" s="217"/>
    </row>
    <row r="726">
      <c r="A726" s="1"/>
      <c r="F726" s="217"/>
      <c r="G726" s="217"/>
      <c r="H726" s="217"/>
      <c r="I726" s="218"/>
      <c r="K726" s="271"/>
      <c r="L726" s="217"/>
      <c r="M726" s="217"/>
    </row>
    <row r="727">
      <c r="A727" s="1"/>
      <c r="F727" s="217"/>
      <c r="G727" s="217"/>
      <c r="H727" s="217"/>
      <c r="I727" s="218"/>
      <c r="K727" s="271"/>
      <c r="L727" s="217"/>
      <c r="M727" s="217"/>
    </row>
    <row r="728">
      <c r="A728" s="1"/>
      <c r="F728" s="217"/>
      <c r="G728" s="217"/>
      <c r="H728" s="217"/>
      <c r="I728" s="218"/>
      <c r="K728" s="271"/>
      <c r="L728" s="217"/>
      <c r="M728" s="217"/>
    </row>
    <row r="729">
      <c r="A729" s="1"/>
      <c r="F729" s="217"/>
      <c r="G729" s="217"/>
      <c r="H729" s="217"/>
      <c r="I729" s="218"/>
      <c r="K729" s="271"/>
      <c r="L729" s="217"/>
      <c r="M729" s="217"/>
    </row>
    <row r="730">
      <c r="A730" s="1"/>
      <c r="F730" s="217"/>
      <c r="G730" s="217"/>
      <c r="H730" s="217"/>
      <c r="I730" s="218"/>
      <c r="K730" s="271"/>
      <c r="L730" s="217"/>
      <c r="M730" s="217"/>
    </row>
    <row r="731">
      <c r="A731" s="1"/>
      <c r="F731" s="217"/>
      <c r="G731" s="217"/>
      <c r="H731" s="217"/>
      <c r="I731" s="218"/>
      <c r="K731" s="271"/>
      <c r="L731" s="217"/>
      <c r="M731" s="217"/>
    </row>
    <row r="732">
      <c r="A732" s="1"/>
      <c r="F732" s="217"/>
      <c r="G732" s="217"/>
      <c r="H732" s="217"/>
      <c r="I732" s="218"/>
      <c r="K732" s="271"/>
      <c r="L732" s="217"/>
      <c r="M732" s="217"/>
    </row>
    <row r="733">
      <c r="A733" s="1"/>
      <c r="F733" s="217"/>
      <c r="G733" s="217"/>
      <c r="H733" s="217"/>
      <c r="I733" s="218"/>
      <c r="K733" s="271"/>
      <c r="L733" s="217"/>
      <c r="M733" s="217"/>
    </row>
    <row r="734">
      <c r="A734" s="1"/>
      <c r="F734" s="217"/>
      <c r="G734" s="217"/>
      <c r="H734" s="217"/>
      <c r="I734" s="218"/>
      <c r="K734" s="271"/>
      <c r="L734" s="217"/>
      <c r="M734" s="217"/>
    </row>
    <row r="735">
      <c r="A735" s="1"/>
      <c r="F735" s="217"/>
      <c r="G735" s="217"/>
      <c r="H735" s="217"/>
      <c r="I735" s="218"/>
      <c r="K735" s="271"/>
      <c r="L735" s="217"/>
      <c r="M735" s="217"/>
    </row>
    <row r="736">
      <c r="A736" s="1"/>
      <c r="F736" s="217"/>
      <c r="G736" s="217"/>
      <c r="H736" s="217"/>
      <c r="I736" s="218"/>
      <c r="K736" s="271"/>
      <c r="L736" s="217"/>
      <c r="M736" s="217"/>
    </row>
    <row r="737">
      <c r="A737" s="1"/>
      <c r="F737" s="217"/>
      <c r="G737" s="217"/>
      <c r="H737" s="217"/>
      <c r="I737" s="218"/>
      <c r="K737" s="271"/>
      <c r="L737" s="217"/>
      <c r="M737" s="217"/>
    </row>
    <row r="738">
      <c r="A738" s="1"/>
      <c r="F738" s="217"/>
      <c r="G738" s="217"/>
      <c r="H738" s="217"/>
      <c r="I738" s="218"/>
      <c r="K738" s="271"/>
      <c r="L738" s="217"/>
      <c r="M738" s="217"/>
    </row>
    <row r="739">
      <c r="A739" s="1"/>
      <c r="F739" s="217"/>
      <c r="G739" s="217"/>
      <c r="H739" s="217"/>
      <c r="I739" s="218"/>
      <c r="K739" s="271"/>
      <c r="L739" s="217"/>
      <c r="M739" s="217"/>
    </row>
    <row r="740">
      <c r="A740" s="1"/>
      <c r="F740" s="217"/>
      <c r="G740" s="217"/>
      <c r="H740" s="217"/>
      <c r="I740" s="218"/>
      <c r="K740" s="271"/>
      <c r="L740" s="217"/>
      <c r="M740" s="217"/>
    </row>
    <row r="741">
      <c r="A741" s="1"/>
      <c r="F741" s="217"/>
      <c r="G741" s="217"/>
      <c r="H741" s="217"/>
      <c r="I741" s="218"/>
      <c r="K741" s="271"/>
      <c r="L741" s="217"/>
      <c r="M741" s="217"/>
    </row>
    <row r="742">
      <c r="A742" s="1"/>
      <c r="F742" s="217"/>
      <c r="G742" s="217"/>
      <c r="H742" s="217"/>
      <c r="I742" s="218"/>
      <c r="K742" s="271"/>
      <c r="L742" s="217"/>
      <c r="M742" s="217"/>
    </row>
    <row r="743">
      <c r="A743" s="1"/>
      <c r="F743" s="217"/>
      <c r="G743" s="217"/>
      <c r="H743" s="217"/>
      <c r="I743" s="218"/>
      <c r="K743" s="271"/>
      <c r="L743" s="217"/>
      <c r="M743" s="217"/>
    </row>
    <row r="744">
      <c r="A744" s="1"/>
      <c r="F744" s="217"/>
      <c r="G744" s="217"/>
      <c r="H744" s="217"/>
      <c r="I744" s="218"/>
      <c r="K744" s="271"/>
      <c r="L744" s="217"/>
      <c r="M744" s="217"/>
    </row>
    <row r="745">
      <c r="A745" s="1"/>
      <c r="F745" s="217"/>
      <c r="G745" s="217"/>
      <c r="H745" s="217"/>
      <c r="I745" s="218"/>
      <c r="K745" s="271"/>
      <c r="L745" s="217"/>
      <c r="M745" s="217"/>
    </row>
    <row r="746">
      <c r="A746" s="1"/>
      <c r="F746" s="217"/>
      <c r="G746" s="217"/>
      <c r="H746" s="217"/>
      <c r="I746" s="218"/>
      <c r="K746" s="271"/>
      <c r="L746" s="217"/>
      <c r="M746" s="217"/>
    </row>
    <row r="747">
      <c r="A747" s="1"/>
      <c r="F747" s="217"/>
      <c r="G747" s="217"/>
      <c r="H747" s="217"/>
      <c r="I747" s="218"/>
      <c r="K747" s="271"/>
      <c r="L747" s="217"/>
      <c r="M747" s="217"/>
    </row>
    <row r="748">
      <c r="A748" s="1"/>
      <c r="F748" s="217"/>
      <c r="G748" s="217"/>
      <c r="H748" s="217"/>
      <c r="I748" s="218"/>
      <c r="K748" s="271"/>
      <c r="L748" s="217"/>
      <c r="M748" s="217"/>
    </row>
    <row r="749">
      <c r="A749" s="1"/>
      <c r="F749" s="217"/>
      <c r="G749" s="217"/>
      <c r="H749" s="217"/>
      <c r="I749" s="218"/>
      <c r="K749" s="271"/>
      <c r="L749" s="217"/>
      <c r="M749" s="217"/>
    </row>
    <row r="750">
      <c r="A750" s="1"/>
      <c r="F750" s="217"/>
      <c r="G750" s="217"/>
      <c r="H750" s="217"/>
      <c r="I750" s="218"/>
      <c r="K750" s="271"/>
      <c r="L750" s="217"/>
      <c r="M750" s="217"/>
    </row>
    <row r="751">
      <c r="A751" s="1"/>
      <c r="F751" s="217"/>
      <c r="G751" s="217"/>
      <c r="H751" s="217"/>
      <c r="I751" s="218"/>
      <c r="K751" s="271"/>
      <c r="L751" s="217"/>
      <c r="M751" s="217"/>
    </row>
    <row r="752">
      <c r="A752" s="1"/>
      <c r="F752" s="217"/>
      <c r="G752" s="217"/>
      <c r="H752" s="217"/>
      <c r="I752" s="218"/>
      <c r="K752" s="271"/>
      <c r="L752" s="217"/>
      <c r="M752" s="217"/>
    </row>
    <row r="753">
      <c r="A753" s="1"/>
      <c r="F753" s="217"/>
      <c r="G753" s="217"/>
      <c r="H753" s="217"/>
      <c r="I753" s="218"/>
      <c r="K753" s="271"/>
      <c r="L753" s="217"/>
      <c r="M753" s="217"/>
    </row>
    <row r="754">
      <c r="A754" s="1"/>
      <c r="F754" s="217"/>
      <c r="G754" s="217"/>
      <c r="H754" s="217"/>
      <c r="I754" s="218"/>
      <c r="K754" s="271"/>
      <c r="L754" s="217"/>
      <c r="M754" s="217"/>
    </row>
    <row r="755">
      <c r="A755" s="1"/>
      <c r="F755" s="217"/>
      <c r="G755" s="217"/>
      <c r="H755" s="217"/>
      <c r="I755" s="218"/>
      <c r="K755" s="271"/>
      <c r="L755" s="217"/>
      <c r="M755" s="217"/>
    </row>
    <row r="756">
      <c r="A756" s="1"/>
      <c r="F756" s="217"/>
      <c r="G756" s="217"/>
      <c r="H756" s="217"/>
      <c r="I756" s="218"/>
      <c r="K756" s="271"/>
      <c r="L756" s="217"/>
      <c r="M756" s="217"/>
    </row>
    <row r="757">
      <c r="A757" s="1"/>
      <c r="F757" s="217"/>
      <c r="G757" s="217"/>
      <c r="H757" s="217"/>
      <c r="I757" s="218"/>
      <c r="K757" s="271"/>
      <c r="L757" s="217"/>
      <c r="M757" s="217"/>
    </row>
    <row r="758">
      <c r="A758" s="1"/>
      <c r="F758" s="217"/>
      <c r="G758" s="217"/>
      <c r="H758" s="217"/>
      <c r="I758" s="218"/>
      <c r="K758" s="271"/>
      <c r="L758" s="217"/>
      <c r="M758" s="217"/>
    </row>
    <row r="759">
      <c r="A759" s="1"/>
      <c r="F759" s="217"/>
      <c r="G759" s="217"/>
      <c r="H759" s="217"/>
      <c r="I759" s="218"/>
      <c r="K759" s="271"/>
      <c r="L759" s="217"/>
      <c r="M759" s="217"/>
    </row>
    <row r="760">
      <c r="A760" s="1"/>
      <c r="F760" s="217"/>
      <c r="G760" s="217"/>
      <c r="H760" s="217"/>
      <c r="I760" s="218"/>
      <c r="K760" s="271"/>
      <c r="L760" s="217"/>
      <c r="M760" s="217"/>
    </row>
    <row r="761">
      <c r="A761" s="1"/>
      <c r="F761" s="217"/>
      <c r="G761" s="217"/>
      <c r="H761" s="217"/>
      <c r="I761" s="218"/>
      <c r="K761" s="271"/>
      <c r="L761" s="217"/>
      <c r="M761" s="217"/>
    </row>
    <row r="762">
      <c r="A762" s="1"/>
      <c r="F762" s="217"/>
      <c r="G762" s="217"/>
      <c r="H762" s="217"/>
      <c r="I762" s="218"/>
      <c r="K762" s="271"/>
      <c r="L762" s="217"/>
      <c r="M762" s="217"/>
    </row>
    <row r="763">
      <c r="A763" s="1"/>
      <c r="F763" s="217"/>
      <c r="G763" s="217"/>
      <c r="H763" s="217"/>
      <c r="I763" s="218"/>
      <c r="K763" s="271"/>
      <c r="L763" s="217"/>
      <c r="M763" s="217"/>
    </row>
    <row r="764">
      <c r="A764" s="1"/>
      <c r="F764" s="217"/>
      <c r="G764" s="217"/>
      <c r="H764" s="217"/>
      <c r="I764" s="218"/>
      <c r="K764" s="271"/>
      <c r="L764" s="217"/>
      <c r="M764" s="217"/>
    </row>
    <row r="765">
      <c r="A765" s="1"/>
      <c r="F765" s="217"/>
      <c r="G765" s="217"/>
      <c r="H765" s="217"/>
      <c r="I765" s="218"/>
      <c r="K765" s="271"/>
      <c r="L765" s="217"/>
      <c r="M765" s="217"/>
    </row>
    <row r="766">
      <c r="A766" s="1"/>
      <c r="F766" s="217"/>
      <c r="G766" s="217"/>
      <c r="H766" s="217"/>
      <c r="I766" s="218"/>
      <c r="K766" s="271"/>
      <c r="L766" s="217"/>
      <c r="M766" s="217"/>
    </row>
    <row r="767">
      <c r="A767" s="1"/>
      <c r="F767" s="217"/>
      <c r="G767" s="217"/>
      <c r="H767" s="217"/>
      <c r="I767" s="218"/>
      <c r="K767" s="271"/>
      <c r="L767" s="217"/>
      <c r="M767" s="217"/>
    </row>
    <row r="768">
      <c r="A768" s="1"/>
      <c r="F768" s="217"/>
      <c r="G768" s="217"/>
      <c r="H768" s="217"/>
      <c r="I768" s="218"/>
      <c r="K768" s="271"/>
      <c r="L768" s="217"/>
      <c r="M768" s="217"/>
    </row>
    <row r="769">
      <c r="A769" s="1"/>
      <c r="F769" s="217"/>
      <c r="G769" s="217"/>
      <c r="H769" s="217"/>
      <c r="I769" s="218"/>
      <c r="K769" s="271"/>
      <c r="L769" s="217"/>
      <c r="M769" s="217"/>
    </row>
    <row r="770">
      <c r="A770" s="1"/>
      <c r="F770" s="217"/>
      <c r="G770" s="217"/>
      <c r="H770" s="217"/>
      <c r="I770" s="218"/>
      <c r="K770" s="271"/>
      <c r="L770" s="217"/>
      <c r="M770" s="217"/>
    </row>
    <row r="771">
      <c r="A771" s="1"/>
      <c r="F771" s="217"/>
      <c r="G771" s="217"/>
      <c r="H771" s="217"/>
      <c r="I771" s="218"/>
      <c r="K771" s="271"/>
      <c r="L771" s="217"/>
      <c r="M771" s="217"/>
    </row>
    <row r="772">
      <c r="A772" s="1"/>
      <c r="F772" s="217"/>
      <c r="G772" s="217"/>
      <c r="H772" s="217"/>
      <c r="I772" s="218"/>
      <c r="K772" s="271"/>
      <c r="L772" s="217"/>
      <c r="M772" s="217"/>
    </row>
    <row r="773">
      <c r="A773" s="1"/>
      <c r="F773" s="217"/>
      <c r="G773" s="217"/>
      <c r="H773" s="217"/>
      <c r="I773" s="218"/>
      <c r="K773" s="271"/>
      <c r="L773" s="217"/>
      <c r="M773" s="217"/>
    </row>
    <row r="774">
      <c r="A774" s="1"/>
      <c r="F774" s="217"/>
      <c r="G774" s="217"/>
      <c r="H774" s="217"/>
      <c r="I774" s="218"/>
      <c r="K774" s="271"/>
      <c r="L774" s="217"/>
      <c r="M774" s="217"/>
    </row>
    <row r="775">
      <c r="A775" s="1"/>
      <c r="F775" s="217"/>
      <c r="G775" s="217"/>
      <c r="H775" s="217"/>
      <c r="I775" s="218"/>
      <c r="K775" s="271"/>
      <c r="L775" s="217"/>
      <c r="M775" s="217"/>
    </row>
    <row r="776">
      <c r="A776" s="1"/>
      <c r="F776" s="217"/>
      <c r="G776" s="217"/>
      <c r="H776" s="217"/>
      <c r="I776" s="218"/>
      <c r="K776" s="271"/>
      <c r="L776" s="217"/>
      <c r="M776" s="217"/>
    </row>
    <row r="777">
      <c r="A777" s="1"/>
      <c r="F777" s="217"/>
      <c r="G777" s="217"/>
      <c r="H777" s="217"/>
      <c r="I777" s="218"/>
      <c r="K777" s="271"/>
      <c r="L777" s="217"/>
      <c r="M777" s="217"/>
    </row>
    <row r="778">
      <c r="A778" s="1"/>
      <c r="F778" s="217"/>
      <c r="G778" s="217"/>
      <c r="H778" s="217"/>
      <c r="I778" s="218"/>
      <c r="K778" s="271"/>
      <c r="L778" s="217"/>
      <c r="M778" s="217"/>
    </row>
    <row r="779">
      <c r="A779" s="1"/>
      <c r="F779" s="217"/>
      <c r="G779" s="217"/>
      <c r="H779" s="217"/>
      <c r="I779" s="218"/>
      <c r="K779" s="271"/>
      <c r="L779" s="217"/>
      <c r="M779" s="217"/>
    </row>
    <row r="780">
      <c r="A780" s="1"/>
      <c r="F780" s="217"/>
      <c r="G780" s="217"/>
      <c r="H780" s="217"/>
      <c r="I780" s="218"/>
      <c r="K780" s="271"/>
      <c r="L780" s="217"/>
      <c r="M780" s="217"/>
    </row>
    <row r="781">
      <c r="A781" s="1"/>
      <c r="F781" s="217"/>
      <c r="G781" s="217"/>
      <c r="H781" s="217"/>
      <c r="I781" s="218"/>
      <c r="K781" s="271"/>
      <c r="L781" s="217"/>
      <c r="M781" s="217"/>
    </row>
    <row r="782">
      <c r="A782" s="1"/>
      <c r="F782" s="217"/>
      <c r="G782" s="217"/>
      <c r="H782" s="217"/>
      <c r="I782" s="218"/>
      <c r="K782" s="271"/>
      <c r="L782" s="217"/>
      <c r="M782" s="217"/>
    </row>
    <row r="783">
      <c r="A783" s="1"/>
      <c r="F783" s="217"/>
      <c r="G783" s="217"/>
      <c r="H783" s="217"/>
      <c r="I783" s="218"/>
      <c r="K783" s="271"/>
      <c r="L783" s="217"/>
      <c r="M783" s="217"/>
    </row>
    <row r="784">
      <c r="A784" s="1"/>
      <c r="F784" s="217"/>
      <c r="G784" s="217"/>
      <c r="H784" s="217"/>
      <c r="I784" s="218"/>
      <c r="K784" s="271"/>
      <c r="L784" s="217"/>
      <c r="M784" s="217"/>
    </row>
    <row r="785">
      <c r="A785" s="1"/>
      <c r="F785" s="217"/>
      <c r="G785" s="217"/>
      <c r="H785" s="217"/>
      <c r="I785" s="218"/>
      <c r="K785" s="271"/>
      <c r="L785" s="217"/>
      <c r="M785" s="217"/>
    </row>
    <row r="786">
      <c r="A786" s="1"/>
      <c r="F786" s="217"/>
      <c r="G786" s="217"/>
      <c r="H786" s="217"/>
      <c r="I786" s="218"/>
      <c r="K786" s="271"/>
      <c r="L786" s="217"/>
      <c r="M786" s="217"/>
    </row>
    <row r="787">
      <c r="A787" s="1"/>
      <c r="F787" s="217"/>
      <c r="G787" s="217"/>
      <c r="H787" s="217"/>
      <c r="I787" s="218"/>
      <c r="K787" s="271"/>
      <c r="L787" s="217"/>
      <c r="M787" s="217"/>
    </row>
    <row r="788">
      <c r="A788" s="1"/>
      <c r="F788" s="217"/>
      <c r="G788" s="217"/>
      <c r="H788" s="217"/>
      <c r="I788" s="218"/>
      <c r="K788" s="271"/>
      <c r="L788" s="217"/>
      <c r="M788" s="217"/>
    </row>
    <row r="789">
      <c r="A789" s="1"/>
      <c r="F789" s="217"/>
      <c r="G789" s="217"/>
      <c r="H789" s="217"/>
      <c r="I789" s="218"/>
      <c r="K789" s="271"/>
      <c r="L789" s="217"/>
      <c r="M789" s="217"/>
    </row>
    <row r="790">
      <c r="A790" s="1"/>
      <c r="F790" s="217"/>
      <c r="G790" s="217"/>
      <c r="H790" s="217"/>
      <c r="I790" s="218"/>
      <c r="K790" s="271"/>
      <c r="L790" s="217"/>
      <c r="M790" s="217"/>
    </row>
    <row r="791">
      <c r="A791" s="1"/>
      <c r="F791" s="217"/>
      <c r="G791" s="217"/>
      <c r="H791" s="217"/>
      <c r="I791" s="218"/>
      <c r="K791" s="271"/>
      <c r="L791" s="217"/>
      <c r="M791" s="217"/>
    </row>
    <row r="792">
      <c r="A792" s="1"/>
      <c r="F792" s="217"/>
      <c r="G792" s="217"/>
      <c r="H792" s="217"/>
      <c r="I792" s="218"/>
      <c r="K792" s="271"/>
      <c r="L792" s="217"/>
      <c r="M792" s="217"/>
    </row>
    <row r="793">
      <c r="A793" s="1"/>
      <c r="F793" s="217"/>
      <c r="G793" s="217"/>
      <c r="H793" s="217"/>
      <c r="I793" s="218"/>
      <c r="K793" s="271"/>
      <c r="L793" s="217"/>
      <c r="M793" s="217"/>
    </row>
    <row r="794">
      <c r="A794" s="1"/>
      <c r="F794" s="217"/>
      <c r="G794" s="217"/>
      <c r="H794" s="217"/>
      <c r="I794" s="218"/>
      <c r="K794" s="271"/>
      <c r="L794" s="217"/>
      <c r="M794" s="217"/>
    </row>
    <row r="795">
      <c r="A795" s="1"/>
      <c r="F795" s="217"/>
      <c r="G795" s="217"/>
      <c r="H795" s="217"/>
      <c r="I795" s="218"/>
      <c r="K795" s="271"/>
      <c r="L795" s="217"/>
      <c r="M795" s="217"/>
    </row>
    <row r="796">
      <c r="A796" s="1"/>
      <c r="F796" s="217"/>
      <c r="G796" s="217"/>
      <c r="H796" s="217"/>
      <c r="I796" s="218"/>
      <c r="K796" s="271"/>
      <c r="L796" s="217"/>
      <c r="M796" s="217"/>
    </row>
    <row r="797">
      <c r="A797" s="1"/>
      <c r="F797" s="217"/>
      <c r="G797" s="217"/>
      <c r="H797" s="217"/>
      <c r="I797" s="218"/>
      <c r="K797" s="271"/>
      <c r="L797" s="217"/>
      <c r="M797" s="217"/>
    </row>
    <row r="798">
      <c r="A798" s="1"/>
      <c r="F798" s="217"/>
      <c r="G798" s="217"/>
      <c r="H798" s="217"/>
      <c r="I798" s="218"/>
      <c r="K798" s="271"/>
      <c r="L798" s="217"/>
      <c r="M798" s="217"/>
    </row>
    <row r="799">
      <c r="A799" s="1"/>
      <c r="F799" s="217"/>
      <c r="G799" s="217"/>
      <c r="H799" s="217"/>
      <c r="I799" s="218"/>
      <c r="K799" s="271"/>
      <c r="L799" s="217"/>
      <c r="M799" s="217"/>
    </row>
    <row r="800">
      <c r="A800" s="1"/>
      <c r="F800" s="217"/>
      <c r="G800" s="217"/>
      <c r="H800" s="217"/>
      <c r="I800" s="218"/>
      <c r="K800" s="271"/>
      <c r="L800" s="217"/>
      <c r="M800" s="217"/>
    </row>
    <row r="801">
      <c r="A801" s="1"/>
      <c r="F801" s="217"/>
      <c r="G801" s="217"/>
      <c r="H801" s="217"/>
      <c r="I801" s="218"/>
      <c r="K801" s="271"/>
      <c r="L801" s="217"/>
      <c r="M801" s="217"/>
    </row>
    <row r="802">
      <c r="A802" s="1"/>
      <c r="F802" s="217"/>
      <c r="G802" s="217"/>
      <c r="H802" s="217"/>
      <c r="I802" s="218"/>
      <c r="K802" s="271"/>
      <c r="L802" s="217"/>
      <c r="M802" s="217"/>
    </row>
    <row r="803">
      <c r="A803" s="1"/>
      <c r="F803" s="217"/>
      <c r="G803" s="217"/>
      <c r="H803" s="217"/>
      <c r="I803" s="218"/>
      <c r="K803" s="271"/>
      <c r="L803" s="217"/>
      <c r="M803" s="217"/>
    </row>
    <row r="804">
      <c r="A804" s="1"/>
      <c r="F804" s="217"/>
      <c r="G804" s="217"/>
      <c r="H804" s="217"/>
      <c r="I804" s="218"/>
      <c r="K804" s="271"/>
      <c r="L804" s="217"/>
      <c r="M804" s="217"/>
    </row>
    <row r="805">
      <c r="A805" s="1"/>
      <c r="F805" s="217"/>
      <c r="G805" s="217"/>
      <c r="H805" s="217"/>
      <c r="I805" s="218"/>
      <c r="K805" s="271"/>
      <c r="L805" s="217"/>
      <c r="M805" s="217"/>
    </row>
    <row r="806">
      <c r="A806" s="1"/>
      <c r="F806" s="217"/>
      <c r="G806" s="217"/>
      <c r="H806" s="217"/>
      <c r="I806" s="218"/>
      <c r="K806" s="271"/>
      <c r="L806" s="217"/>
      <c r="M806" s="217"/>
    </row>
    <row r="807">
      <c r="A807" s="1"/>
      <c r="F807" s="217"/>
      <c r="G807" s="217"/>
      <c r="H807" s="217"/>
      <c r="I807" s="218"/>
      <c r="K807" s="271"/>
      <c r="L807" s="217"/>
      <c r="M807" s="217"/>
    </row>
    <row r="808">
      <c r="A808" s="1"/>
      <c r="F808" s="217"/>
      <c r="G808" s="217"/>
      <c r="H808" s="217"/>
      <c r="I808" s="218"/>
      <c r="K808" s="271"/>
      <c r="L808" s="217"/>
      <c r="M808" s="217"/>
    </row>
    <row r="809">
      <c r="A809" s="1"/>
      <c r="F809" s="217"/>
      <c r="G809" s="217"/>
      <c r="H809" s="217"/>
      <c r="I809" s="218"/>
      <c r="K809" s="271"/>
      <c r="L809" s="217"/>
      <c r="M809" s="217"/>
    </row>
    <row r="810">
      <c r="A810" s="1"/>
      <c r="F810" s="217"/>
      <c r="G810" s="217"/>
      <c r="H810" s="217"/>
      <c r="I810" s="218"/>
      <c r="K810" s="271"/>
      <c r="L810" s="217"/>
      <c r="M810" s="217"/>
    </row>
    <row r="811">
      <c r="A811" s="1"/>
      <c r="F811" s="217"/>
      <c r="G811" s="217"/>
      <c r="H811" s="217"/>
      <c r="I811" s="218"/>
      <c r="K811" s="271"/>
      <c r="L811" s="217"/>
      <c r="M811" s="217"/>
    </row>
    <row r="812">
      <c r="A812" s="1"/>
      <c r="F812" s="217"/>
      <c r="G812" s="217"/>
      <c r="H812" s="217"/>
      <c r="I812" s="218"/>
      <c r="K812" s="271"/>
      <c r="L812" s="217"/>
      <c r="M812" s="217"/>
    </row>
    <row r="813">
      <c r="A813" s="1"/>
      <c r="F813" s="217"/>
      <c r="G813" s="217"/>
      <c r="H813" s="217"/>
      <c r="I813" s="218"/>
      <c r="K813" s="271"/>
      <c r="L813" s="217"/>
      <c r="M813" s="217"/>
    </row>
    <row r="814">
      <c r="A814" s="1"/>
      <c r="F814" s="217"/>
      <c r="G814" s="217"/>
      <c r="H814" s="217"/>
      <c r="I814" s="218"/>
      <c r="K814" s="271"/>
      <c r="L814" s="217"/>
      <c r="M814" s="217"/>
    </row>
    <row r="815">
      <c r="A815" s="1"/>
      <c r="F815" s="217"/>
      <c r="G815" s="217"/>
      <c r="H815" s="217"/>
      <c r="I815" s="218"/>
      <c r="K815" s="271"/>
      <c r="L815" s="217"/>
      <c r="M815" s="217"/>
    </row>
    <row r="816">
      <c r="A816" s="1"/>
      <c r="F816" s="217"/>
      <c r="G816" s="217"/>
      <c r="H816" s="217"/>
      <c r="I816" s="218"/>
      <c r="K816" s="271"/>
      <c r="L816" s="217"/>
      <c r="M816" s="217"/>
    </row>
    <row r="817">
      <c r="A817" s="1"/>
      <c r="F817" s="217"/>
      <c r="G817" s="217"/>
      <c r="H817" s="217"/>
      <c r="I817" s="218"/>
      <c r="K817" s="271"/>
      <c r="L817" s="217"/>
      <c r="M817" s="217"/>
    </row>
    <row r="818">
      <c r="A818" s="1"/>
      <c r="F818" s="217"/>
      <c r="G818" s="217"/>
      <c r="H818" s="217"/>
      <c r="I818" s="218"/>
      <c r="K818" s="271"/>
      <c r="L818" s="217"/>
      <c r="M818" s="217"/>
    </row>
    <row r="819">
      <c r="A819" s="1"/>
      <c r="F819" s="217"/>
      <c r="G819" s="217"/>
      <c r="H819" s="217"/>
      <c r="I819" s="218"/>
      <c r="K819" s="271"/>
      <c r="L819" s="217"/>
      <c r="M819" s="217"/>
    </row>
    <row r="820">
      <c r="A820" s="1"/>
      <c r="F820" s="217"/>
      <c r="G820" s="217"/>
      <c r="H820" s="217"/>
      <c r="I820" s="218"/>
      <c r="K820" s="271"/>
      <c r="L820" s="217"/>
      <c r="M820" s="217"/>
    </row>
    <row r="821">
      <c r="A821" s="1"/>
      <c r="F821" s="217"/>
      <c r="G821" s="217"/>
      <c r="H821" s="217"/>
      <c r="I821" s="218"/>
      <c r="K821" s="271"/>
      <c r="L821" s="217"/>
      <c r="M821" s="217"/>
    </row>
    <row r="822">
      <c r="A822" s="1"/>
      <c r="F822" s="217"/>
      <c r="G822" s="217"/>
      <c r="H822" s="217"/>
      <c r="I822" s="218"/>
      <c r="K822" s="271"/>
      <c r="L822" s="217"/>
      <c r="M822" s="217"/>
    </row>
    <row r="823">
      <c r="A823" s="1"/>
      <c r="F823" s="217"/>
      <c r="G823" s="217"/>
      <c r="H823" s="217"/>
      <c r="I823" s="218"/>
      <c r="K823" s="271"/>
      <c r="L823" s="217"/>
      <c r="M823" s="217"/>
    </row>
    <row r="824">
      <c r="A824" s="1"/>
      <c r="F824" s="217"/>
      <c r="G824" s="217"/>
      <c r="H824" s="217"/>
      <c r="I824" s="218"/>
      <c r="K824" s="271"/>
      <c r="L824" s="217"/>
      <c r="M824" s="217"/>
    </row>
    <row r="825">
      <c r="A825" s="1"/>
      <c r="F825" s="217"/>
      <c r="G825" s="217"/>
      <c r="H825" s="217"/>
      <c r="I825" s="218"/>
      <c r="K825" s="271"/>
      <c r="L825" s="217"/>
      <c r="M825" s="217"/>
    </row>
    <row r="826">
      <c r="A826" s="1"/>
      <c r="F826" s="217"/>
      <c r="G826" s="217"/>
      <c r="H826" s="217"/>
      <c r="I826" s="218"/>
      <c r="K826" s="271"/>
      <c r="L826" s="217"/>
      <c r="M826" s="217"/>
    </row>
    <row r="827">
      <c r="A827" s="1"/>
      <c r="F827" s="217"/>
      <c r="G827" s="217"/>
      <c r="H827" s="217"/>
      <c r="I827" s="218"/>
      <c r="K827" s="271"/>
      <c r="L827" s="217"/>
      <c r="M827" s="217"/>
    </row>
    <row r="828">
      <c r="A828" s="1"/>
      <c r="F828" s="217"/>
      <c r="G828" s="217"/>
      <c r="H828" s="217"/>
      <c r="I828" s="218"/>
      <c r="K828" s="271"/>
      <c r="L828" s="217"/>
      <c r="M828" s="217"/>
    </row>
    <row r="829">
      <c r="A829" s="1"/>
      <c r="F829" s="217"/>
      <c r="G829" s="217"/>
      <c r="H829" s="217"/>
      <c r="I829" s="218"/>
      <c r="K829" s="271"/>
      <c r="L829" s="217"/>
      <c r="M829" s="217"/>
    </row>
    <row r="830">
      <c r="A830" s="1"/>
      <c r="F830" s="217"/>
      <c r="G830" s="217"/>
      <c r="H830" s="217"/>
      <c r="I830" s="218"/>
      <c r="K830" s="271"/>
      <c r="L830" s="217"/>
      <c r="M830" s="217"/>
    </row>
    <row r="831">
      <c r="A831" s="1"/>
      <c r="F831" s="217"/>
      <c r="G831" s="217"/>
      <c r="H831" s="217"/>
      <c r="I831" s="218"/>
      <c r="K831" s="271"/>
      <c r="L831" s="217"/>
      <c r="M831" s="217"/>
    </row>
    <row r="832">
      <c r="A832" s="1"/>
      <c r="F832" s="217"/>
      <c r="G832" s="217"/>
      <c r="H832" s="217"/>
      <c r="I832" s="218"/>
      <c r="K832" s="271"/>
      <c r="L832" s="217"/>
      <c r="M832" s="217"/>
    </row>
    <row r="833">
      <c r="A833" s="1"/>
      <c r="F833" s="217"/>
      <c r="G833" s="217"/>
      <c r="H833" s="217"/>
      <c r="I833" s="218"/>
      <c r="K833" s="271"/>
      <c r="L833" s="217"/>
      <c r="M833" s="217"/>
    </row>
    <row r="834">
      <c r="A834" s="1"/>
      <c r="F834" s="217"/>
      <c r="G834" s="217"/>
      <c r="H834" s="217"/>
      <c r="I834" s="218"/>
      <c r="K834" s="271"/>
      <c r="L834" s="217"/>
      <c r="M834" s="217"/>
    </row>
    <row r="835">
      <c r="A835" s="1"/>
      <c r="F835" s="217"/>
      <c r="G835" s="217"/>
      <c r="H835" s="217"/>
      <c r="I835" s="218"/>
      <c r="K835" s="271"/>
      <c r="L835" s="217"/>
      <c r="M835" s="217"/>
    </row>
    <row r="836">
      <c r="A836" s="1"/>
      <c r="F836" s="217"/>
      <c r="G836" s="217"/>
      <c r="H836" s="217"/>
      <c r="I836" s="218"/>
      <c r="K836" s="271"/>
      <c r="L836" s="217"/>
      <c r="M836" s="217"/>
    </row>
    <row r="837">
      <c r="A837" s="1"/>
      <c r="F837" s="217"/>
      <c r="G837" s="217"/>
      <c r="H837" s="217"/>
      <c r="I837" s="218"/>
      <c r="K837" s="271"/>
      <c r="L837" s="217"/>
      <c r="M837" s="217"/>
    </row>
    <row r="838">
      <c r="A838" s="1"/>
      <c r="F838" s="217"/>
      <c r="G838" s="217"/>
      <c r="H838" s="217"/>
      <c r="I838" s="218"/>
      <c r="K838" s="271"/>
      <c r="L838" s="217"/>
      <c r="M838" s="217"/>
    </row>
    <row r="839">
      <c r="A839" s="1"/>
      <c r="F839" s="217"/>
      <c r="G839" s="217"/>
      <c r="H839" s="217"/>
      <c r="I839" s="218"/>
      <c r="K839" s="271"/>
      <c r="L839" s="217"/>
      <c r="M839" s="217"/>
    </row>
    <row r="840">
      <c r="A840" s="1"/>
      <c r="F840" s="217"/>
      <c r="G840" s="217"/>
      <c r="H840" s="217"/>
      <c r="I840" s="218"/>
      <c r="K840" s="271"/>
      <c r="L840" s="217"/>
      <c r="M840" s="217"/>
    </row>
    <row r="841">
      <c r="A841" s="1"/>
      <c r="F841" s="217"/>
      <c r="G841" s="217"/>
      <c r="H841" s="217"/>
      <c r="I841" s="218"/>
      <c r="K841" s="271"/>
      <c r="L841" s="217"/>
      <c r="M841" s="217"/>
    </row>
    <row r="842">
      <c r="A842" s="1"/>
      <c r="F842" s="217"/>
      <c r="G842" s="217"/>
      <c r="H842" s="217"/>
      <c r="I842" s="218"/>
      <c r="K842" s="271"/>
      <c r="L842" s="217"/>
      <c r="M842" s="217"/>
    </row>
    <row r="843">
      <c r="A843" s="1"/>
      <c r="F843" s="217"/>
      <c r="G843" s="217"/>
      <c r="H843" s="217"/>
      <c r="I843" s="218"/>
      <c r="K843" s="271"/>
      <c r="L843" s="217"/>
      <c r="M843" s="217"/>
    </row>
    <row r="844">
      <c r="A844" s="1"/>
      <c r="F844" s="217"/>
      <c r="G844" s="217"/>
      <c r="H844" s="217"/>
      <c r="I844" s="218"/>
      <c r="K844" s="271"/>
      <c r="L844" s="217"/>
      <c r="M844" s="217"/>
    </row>
    <row r="845">
      <c r="A845" s="1"/>
      <c r="F845" s="217"/>
      <c r="G845" s="217"/>
      <c r="H845" s="217"/>
      <c r="I845" s="218"/>
      <c r="K845" s="271"/>
      <c r="L845" s="217"/>
      <c r="M845" s="217"/>
    </row>
    <row r="846">
      <c r="A846" s="1"/>
      <c r="F846" s="217"/>
      <c r="G846" s="217"/>
      <c r="H846" s="217"/>
      <c r="I846" s="218"/>
      <c r="K846" s="271"/>
      <c r="L846" s="217"/>
      <c r="M846" s="217"/>
    </row>
    <row r="847">
      <c r="A847" s="1"/>
      <c r="F847" s="217"/>
      <c r="G847" s="217"/>
      <c r="H847" s="217"/>
      <c r="I847" s="218"/>
      <c r="K847" s="271"/>
      <c r="L847" s="217"/>
      <c r="M847" s="217"/>
    </row>
    <row r="848">
      <c r="A848" s="1"/>
      <c r="F848" s="217"/>
      <c r="G848" s="217"/>
      <c r="H848" s="217"/>
      <c r="I848" s="218"/>
      <c r="K848" s="271"/>
      <c r="L848" s="217"/>
      <c r="M848" s="217"/>
    </row>
    <row r="849">
      <c r="A849" s="1"/>
      <c r="F849" s="217"/>
      <c r="G849" s="217"/>
      <c r="H849" s="217"/>
      <c r="I849" s="218"/>
      <c r="K849" s="271"/>
      <c r="L849" s="217"/>
      <c r="M849" s="217"/>
    </row>
    <row r="850">
      <c r="A850" s="1"/>
      <c r="F850" s="217"/>
      <c r="G850" s="217"/>
      <c r="H850" s="217"/>
      <c r="I850" s="218"/>
      <c r="K850" s="271"/>
      <c r="L850" s="217"/>
      <c r="M850" s="217"/>
    </row>
    <row r="851">
      <c r="A851" s="1"/>
      <c r="F851" s="217"/>
      <c r="G851" s="217"/>
      <c r="H851" s="217"/>
      <c r="I851" s="218"/>
      <c r="K851" s="271"/>
      <c r="L851" s="217"/>
      <c r="M851" s="217"/>
    </row>
    <row r="852">
      <c r="A852" s="1"/>
      <c r="F852" s="217"/>
      <c r="G852" s="217"/>
      <c r="H852" s="217"/>
      <c r="I852" s="218"/>
      <c r="K852" s="271"/>
      <c r="L852" s="217"/>
      <c r="M852" s="217"/>
    </row>
    <row r="853">
      <c r="A853" s="1"/>
      <c r="F853" s="217"/>
      <c r="G853" s="217"/>
      <c r="H853" s="217"/>
      <c r="I853" s="218"/>
      <c r="K853" s="271"/>
      <c r="L853" s="217"/>
      <c r="M853" s="217"/>
    </row>
    <row r="854">
      <c r="A854" s="1"/>
      <c r="F854" s="217"/>
      <c r="G854" s="217"/>
      <c r="H854" s="217"/>
      <c r="I854" s="218"/>
      <c r="K854" s="271"/>
      <c r="L854" s="217"/>
      <c r="M854" s="217"/>
    </row>
    <row r="855">
      <c r="A855" s="1"/>
      <c r="F855" s="217"/>
      <c r="G855" s="217"/>
      <c r="H855" s="217"/>
      <c r="I855" s="218"/>
      <c r="K855" s="271"/>
      <c r="L855" s="217"/>
      <c r="M855" s="217"/>
    </row>
    <row r="856">
      <c r="A856" s="1"/>
      <c r="F856" s="217"/>
      <c r="G856" s="217"/>
      <c r="H856" s="217"/>
      <c r="I856" s="218"/>
      <c r="K856" s="271"/>
      <c r="L856" s="217"/>
      <c r="M856" s="217"/>
    </row>
    <row r="857">
      <c r="A857" s="1"/>
      <c r="F857" s="217"/>
      <c r="G857" s="217"/>
      <c r="H857" s="217"/>
      <c r="I857" s="218"/>
      <c r="K857" s="271"/>
      <c r="L857" s="217"/>
      <c r="M857" s="217"/>
    </row>
    <row r="858">
      <c r="A858" s="1"/>
      <c r="F858" s="217"/>
      <c r="G858" s="217"/>
      <c r="H858" s="217"/>
      <c r="I858" s="218"/>
      <c r="K858" s="271"/>
      <c r="L858" s="217"/>
      <c r="M858" s="217"/>
    </row>
    <row r="859">
      <c r="A859" s="1"/>
      <c r="F859" s="217"/>
      <c r="G859" s="217"/>
      <c r="H859" s="217"/>
      <c r="I859" s="218"/>
      <c r="K859" s="271"/>
      <c r="L859" s="217"/>
      <c r="M859" s="217"/>
    </row>
    <row r="860">
      <c r="A860" s="1"/>
      <c r="F860" s="217"/>
      <c r="G860" s="217"/>
      <c r="H860" s="217"/>
      <c r="I860" s="218"/>
      <c r="K860" s="271"/>
      <c r="L860" s="217"/>
      <c r="M860" s="217"/>
    </row>
    <row r="861">
      <c r="A861" s="1"/>
      <c r="F861" s="217"/>
      <c r="G861" s="217"/>
      <c r="H861" s="217"/>
      <c r="I861" s="218"/>
      <c r="K861" s="271"/>
      <c r="L861" s="217"/>
      <c r="M861" s="217"/>
    </row>
    <row r="862">
      <c r="A862" s="1"/>
      <c r="F862" s="217"/>
      <c r="G862" s="217"/>
      <c r="H862" s="217"/>
      <c r="I862" s="218"/>
      <c r="K862" s="271"/>
      <c r="L862" s="217"/>
      <c r="M862" s="217"/>
    </row>
    <row r="863">
      <c r="A863" s="1"/>
      <c r="F863" s="217"/>
      <c r="G863" s="217"/>
      <c r="H863" s="217"/>
      <c r="I863" s="218"/>
      <c r="K863" s="271"/>
      <c r="L863" s="217"/>
      <c r="M863" s="217"/>
    </row>
    <row r="864">
      <c r="A864" s="1"/>
      <c r="F864" s="217"/>
      <c r="G864" s="217"/>
      <c r="H864" s="217"/>
      <c r="I864" s="218"/>
      <c r="K864" s="271"/>
      <c r="L864" s="217"/>
      <c r="M864" s="217"/>
    </row>
    <row r="865">
      <c r="A865" s="1"/>
      <c r="F865" s="217"/>
      <c r="G865" s="217"/>
      <c r="H865" s="217"/>
      <c r="I865" s="218"/>
      <c r="K865" s="271"/>
      <c r="L865" s="217"/>
      <c r="M865" s="217"/>
    </row>
    <row r="866">
      <c r="A866" s="1"/>
      <c r="F866" s="217"/>
      <c r="G866" s="217"/>
      <c r="H866" s="217"/>
      <c r="I866" s="218"/>
      <c r="K866" s="271"/>
      <c r="L866" s="217"/>
      <c r="M866" s="217"/>
    </row>
    <row r="867">
      <c r="A867" s="1"/>
      <c r="F867" s="217"/>
      <c r="G867" s="217"/>
      <c r="H867" s="217"/>
      <c r="I867" s="218"/>
      <c r="K867" s="271"/>
      <c r="L867" s="217"/>
      <c r="M867" s="217"/>
    </row>
    <row r="868">
      <c r="A868" s="1"/>
      <c r="F868" s="217"/>
      <c r="G868" s="217"/>
      <c r="H868" s="217"/>
      <c r="I868" s="218"/>
      <c r="K868" s="271"/>
      <c r="L868" s="217"/>
      <c r="M868" s="217"/>
    </row>
    <row r="869">
      <c r="A869" s="1"/>
      <c r="F869" s="217"/>
      <c r="G869" s="217"/>
      <c r="H869" s="217"/>
      <c r="I869" s="218"/>
      <c r="K869" s="271"/>
      <c r="L869" s="217"/>
      <c r="M869" s="217"/>
    </row>
    <row r="870">
      <c r="A870" s="1"/>
      <c r="F870" s="217"/>
      <c r="G870" s="217"/>
      <c r="H870" s="217"/>
      <c r="I870" s="218"/>
      <c r="K870" s="271"/>
      <c r="L870" s="217"/>
      <c r="M870" s="217"/>
    </row>
    <row r="871">
      <c r="A871" s="1"/>
      <c r="F871" s="217"/>
      <c r="G871" s="217"/>
      <c r="H871" s="217"/>
      <c r="I871" s="218"/>
      <c r="K871" s="271"/>
      <c r="L871" s="217"/>
      <c r="M871" s="217"/>
    </row>
    <row r="872">
      <c r="A872" s="1"/>
      <c r="F872" s="217"/>
      <c r="G872" s="217"/>
      <c r="H872" s="217"/>
      <c r="I872" s="218"/>
      <c r="K872" s="271"/>
      <c r="L872" s="217"/>
      <c r="M872" s="217"/>
    </row>
    <row r="873">
      <c r="A873" s="1"/>
      <c r="F873" s="217"/>
      <c r="G873" s="217"/>
      <c r="H873" s="217"/>
      <c r="I873" s="218"/>
      <c r="K873" s="271"/>
      <c r="L873" s="217"/>
      <c r="M873" s="217"/>
    </row>
    <row r="874">
      <c r="A874" s="1"/>
      <c r="F874" s="217"/>
      <c r="G874" s="217"/>
      <c r="H874" s="217"/>
      <c r="I874" s="218"/>
      <c r="K874" s="271"/>
      <c r="L874" s="217"/>
      <c r="M874" s="217"/>
    </row>
    <row r="875">
      <c r="A875" s="1"/>
      <c r="F875" s="217"/>
      <c r="G875" s="217"/>
      <c r="H875" s="217"/>
      <c r="I875" s="218"/>
      <c r="K875" s="271"/>
      <c r="L875" s="217"/>
      <c r="M875" s="217"/>
    </row>
    <row r="876">
      <c r="A876" s="1"/>
      <c r="F876" s="217"/>
      <c r="G876" s="217"/>
      <c r="H876" s="217"/>
      <c r="I876" s="218"/>
      <c r="K876" s="271"/>
      <c r="L876" s="217"/>
      <c r="M876" s="217"/>
    </row>
    <row r="877">
      <c r="A877" s="1"/>
      <c r="F877" s="217"/>
      <c r="G877" s="217"/>
      <c r="H877" s="217"/>
      <c r="I877" s="218"/>
      <c r="K877" s="271"/>
      <c r="L877" s="217"/>
      <c r="M877" s="217"/>
    </row>
    <row r="878">
      <c r="A878" s="1"/>
      <c r="F878" s="217"/>
      <c r="G878" s="217"/>
      <c r="H878" s="217"/>
      <c r="I878" s="218"/>
      <c r="K878" s="271"/>
      <c r="L878" s="217"/>
      <c r="M878" s="217"/>
    </row>
    <row r="879">
      <c r="A879" s="1"/>
      <c r="F879" s="217"/>
      <c r="G879" s="217"/>
      <c r="H879" s="217"/>
      <c r="I879" s="218"/>
      <c r="K879" s="271"/>
      <c r="L879" s="217"/>
      <c r="M879" s="217"/>
    </row>
    <row r="880">
      <c r="A880" s="1"/>
      <c r="F880" s="217"/>
      <c r="G880" s="217"/>
      <c r="H880" s="217"/>
      <c r="I880" s="218"/>
      <c r="K880" s="271"/>
      <c r="L880" s="217"/>
      <c r="M880" s="217"/>
    </row>
    <row r="881">
      <c r="A881" s="1"/>
      <c r="F881" s="217"/>
      <c r="G881" s="217"/>
      <c r="H881" s="217"/>
      <c r="I881" s="218"/>
      <c r="K881" s="271"/>
      <c r="L881" s="217"/>
      <c r="M881" s="217"/>
    </row>
    <row r="882">
      <c r="A882" s="1"/>
      <c r="F882" s="217"/>
      <c r="G882" s="217"/>
      <c r="H882" s="217"/>
      <c r="I882" s="218"/>
      <c r="K882" s="271"/>
      <c r="L882" s="217"/>
      <c r="M882" s="217"/>
    </row>
    <row r="883">
      <c r="A883" s="1"/>
      <c r="F883" s="217"/>
      <c r="G883" s="217"/>
      <c r="H883" s="217"/>
      <c r="I883" s="218"/>
      <c r="K883" s="271"/>
      <c r="L883" s="217"/>
      <c r="M883" s="217"/>
    </row>
    <row r="884">
      <c r="A884" s="1"/>
      <c r="F884" s="217"/>
      <c r="G884" s="217"/>
      <c r="H884" s="217"/>
      <c r="I884" s="218"/>
      <c r="K884" s="271"/>
      <c r="L884" s="217"/>
      <c r="M884" s="217"/>
    </row>
    <row r="885">
      <c r="A885" s="1"/>
      <c r="F885" s="217"/>
      <c r="G885" s="217"/>
      <c r="H885" s="217"/>
      <c r="I885" s="218"/>
      <c r="K885" s="271"/>
      <c r="L885" s="217"/>
      <c r="M885" s="217"/>
    </row>
    <row r="886">
      <c r="A886" s="1"/>
      <c r="F886" s="217"/>
      <c r="G886" s="217"/>
      <c r="H886" s="217"/>
      <c r="I886" s="218"/>
      <c r="K886" s="271"/>
      <c r="L886" s="217"/>
      <c r="M886" s="217"/>
    </row>
    <row r="887">
      <c r="A887" s="1"/>
      <c r="F887" s="217"/>
      <c r="G887" s="217"/>
      <c r="H887" s="217"/>
      <c r="I887" s="218"/>
      <c r="K887" s="271"/>
      <c r="L887" s="217"/>
      <c r="M887" s="217"/>
    </row>
    <row r="888">
      <c r="A888" s="1"/>
      <c r="F888" s="217"/>
      <c r="G888" s="217"/>
      <c r="H888" s="217"/>
      <c r="I888" s="218"/>
      <c r="K888" s="271"/>
      <c r="L888" s="217"/>
      <c r="M888" s="217"/>
    </row>
    <row r="889">
      <c r="A889" s="1"/>
      <c r="F889" s="217"/>
      <c r="G889" s="217"/>
      <c r="H889" s="217"/>
      <c r="I889" s="218"/>
      <c r="K889" s="271"/>
      <c r="L889" s="217"/>
      <c r="M889" s="217"/>
    </row>
    <row r="890">
      <c r="A890" s="1"/>
      <c r="F890" s="217"/>
      <c r="G890" s="217"/>
      <c r="H890" s="217"/>
      <c r="I890" s="218"/>
      <c r="K890" s="271"/>
      <c r="L890" s="217"/>
      <c r="M890" s="217"/>
    </row>
    <row r="891">
      <c r="A891" s="1"/>
      <c r="F891" s="217"/>
      <c r="G891" s="217"/>
      <c r="H891" s="217"/>
      <c r="I891" s="218"/>
      <c r="K891" s="271"/>
      <c r="L891" s="217"/>
      <c r="M891" s="217"/>
    </row>
    <row r="892">
      <c r="A892" s="1"/>
      <c r="F892" s="217"/>
      <c r="G892" s="217"/>
      <c r="H892" s="217"/>
      <c r="I892" s="218"/>
      <c r="K892" s="271"/>
      <c r="L892" s="217"/>
      <c r="M892" s="217"/>
    </row>
    <row r="893">
      <c r="A893" s="1"/>
      <c r="F893" s="217"/>
      <c r="G893" s="217"/>
      <c r="H893" s="217"/>
      <c r="I893" s="218"/>
      <c r="K893" s="271"/>
      <c r="L893" s="217"/>
      <c r="M893" s="217"/>
    </row>
    <row r="894">
      <c r="A894" s="1"/>
      <c r="F894" s="217"/>
      <c r="G894" s="217"/>
      <c r="H894" s="217"/>
      <c r="I894" s="218"/>
      <c r="K894" s="271"/>
      <c r="L894" s="217"/>
      <c r="M894" s="217"/>
    </row>
    <row r="895">
      <c r="A895" s="1"/>
      <c r="F895" s="217"/>
      <c r="G895" s="217"/>
      <c r="H895" s="217"/>
      <c r="I895" s="218"/>
      <c r="K895" s="271"/>
      <c r="L895" s="217"/>
      <c r="M895" s="217"/>
    </row>
    <row r="896">
      <c r="A896" s="1"/>
      <c r="F896" s="217"/>
      <c r="G896" s="217"/>
      <c r="H896" s="217"/>
      <c r="I896" s="218"/>
      <c r="K896" s="271"/>
      <c r="L896" s="217"/>
      <c r="M896" s="217"/>
    </row>
    <row r="897">
      <c r="A897" s="1"/>
      <c r="F897" s="217"/>
      <c r="G897" s="217"/>
      <c r="H897" s="217"/>
      <c r="I897" s="218"/>
      <c r="K897" s="271"/>
      <c r="L897" s="217"/>
      <c r="M897" s="217"/>
    </row>
    <row r="898">
      <c r="A898" s="1"/>
      <c r="F898" s="217"/>
      <c r="G898" s="217"/>
      <c r="H898" s="217"/>
      <c r="I898" s="218"/>
      <c r="K898" s="271"/>
      <c r="L898" s="217"/>
      <c r="M898" s="217"/>
    </row>
    <row r="899">
      <c r="A899" s="1"/>
      <c r="F899" s="217"/>
      <c r="G899" s="217"/>
      <c r="H899" s="217"/>
      <c r="I899" s="218"/>
      <c r="K899" s="271"/>
      <c r="L899" s="217"/>
      <c r="M899" s="217"/>
    </row>
    <row r="900">
      <c r="A900" s="1"/>
      <c r="F900" s="217"/>
      <c r="G900" s="217"/>
      <c r="H900" s="217"/>
      <c r="I900" s="218"/>
      <c r="K900" s="271"/>
      <c r="L900" s="217"/>
      <c r="M900" s="217"/>
    </row>
    <row r="901">
      <c r="A901" s="1"/>
      <c r="F901" s="217"/>
      <c r="G901" s="217"/>
      <c r="H901" s="217"/>
      <c r="I901" s="218"/>
      <c r="K901" s="271"/>
      <c r="L901" s="217"/>
      <c r="M901" s="217"/>
    </row>
    <row r="902">
      <c r="A902" s="1"/>
      <c r="F902" s="217"/>
      <c r="G902" s="217"/>
      <c r="H902" s="217"/>
      <c r="I902" s="218"/>
      <c r="K902" s="271"/>
      <c r="L902" s="217"/>
      <c r="M902" s="217"/>
    </row>
    <row r="903">
      <c r="A903" s="1"/>
      <c r="F903" s="217"/>
      <c r="G903" s="217"/>
      <c r="H903" s="217"/>
      <c r="I903" s="218"/>
      <c r="K903" s="271"/>
      <c r="L903" s="217"/>
      <c r="M903" s="217"/>
    </row>
    <row r="904">
      <c r="A904" s="1"/>
      <c r="F904" s="217"/>
      <c r="G904" s="217"/>
      <c r="H904" s="217"/>
      <c r="I904" s="218"/>
      <c r="K904" s="271"/>
      <c r="L904" s="217"/>
      <c r="M904" s="217"/>
    </row>
    <row r="905">
      <c r="A905" s="1"/>
      <c r="F905" s="217"/>
      <c r="G905" s="217"/>
      <c r="H905" s="217"/>
      <c r="I905" s="218"/>
      <c r="K905" s="271"/>
      <c r="L905" s="217"/>
      <c r="M905" s="217"/>
    </row>
    <row r="906">
      <c r="A906" s="1"/>
      <c r="F906" s="217"/>
      <c r="G906" s="217"/>
      <c r="H906" s="217"/>
      <c r="I906" s="218"/>
      <c r="K906" s="271"/>
      <c r="L906" s="217"/>
      <c r="M906" s="217"/>
    </row>
    <row r="907">
      <c r="A907" s="1"/>
      <c r="F907" s="217"/>
      <c r="G907" s="217"/>
      <c r="H907" s="217"/>
      <c r="I907" s="218"/>
      <c r="K907" s="271"/>
      <c r="L907" s="217"/>
      <c r="M907" s="217"/>
    </row>
    <row r="908">
      <c r="A908" s="1"/>
      <c r="F908" s="217"/>
      <c r="G908" s="217"/>
      <c r="H908" s="217"/>
      <c r="I908" s="218"/>
      <c r="K908" s="271"/>
      <c r="L908" s="217"/>
      <c r="M908" s="217"/>
    </row>
    <row r="909">
      <c r="A909" s="1"/>
      <c r="F909" s="217"/>
      <c r="G909" s="217"/>
      <c r="H909" s="217"/>
      <c r="I909" s="218"/>
      <c r="K909" s="271"/>
      <c r="L909" s="217"/>
      <c r="M909" s="217"/>
    </row>
    <row r="910">
      <c r="A910" s="1"/>
      <c r="F910" s="217"/>
      <c r="G910" s="217"/>
      <c r="H910" s="217"/>
      <c r="I910" s="218"/>
      <c r="K910" s="271"/>
      <c r="L910" s="217"/>
      <c r="M910" s="217"/>
    </row>
    <row r="911">
      <c r="A911" s="1"/>
      <c r="F911" s="217"/>
      <c r="G911" s="217"/>
      <c r="H911" s="217"/>
      <c r="I911" s="218"/>
      <c r="K911" s="271"/>
      <c r="L911" s="217"/>
      <c r="M911" s="217"/>
    </row>
    <row r="912">
      <c r="A912" s="1"/>
      <c r="F912" s="217"/>
      <c r="G912" s="217"/>
      <c r="H912" s="217"/>
      <c r="I912" s="218"/>
      <c r="K912" s="271"/>
      <c r="L912" s="217"/>
      <c r="M912" s="217"/>
    </row>
    <row r="913">
      <c r="A913" s="1"/>
      <c r="F913" s="217"/>
      <c r="G913" s="217"/>
      <c r="H913" s="217"/>
      <c r="I913" s="218"/>
      <c r="K913" s="271"/>
      <c r="L913" s="217"/>
      <c r="M913" s="217"/>
    </row>
    <row r="914">
      <c r="A914" s="1"/>
      <c r="F914" s="217"/>
      <c r="G914" s="217"/>
      <c r="H914" s="217"/>
      <c r="I914" s="218"/>
      <c r="K914" s="271"/>
      <c r="L914" s="217"/>
      <c r="M914" s="217"/>
    </row>
    <row r="915">
      <c r="A915" s="1"/>
      <c r="F915" s="217"/>
      <c r="G915" s="217"/>
      <c r="H915" s="217"/>
      <c r="I915" s="218"/>
      <c r="K915" s="271"/>
      <c r="L915" s="217"/>
      <c r="M915" s="217"/>
    </row>
    <row r="916">
      <c r="A916" s="1"/>
      <c r="F916" s="217"/>
      <c r="G916" s="217"/>
      <c r="H916" s="217"/>
      <c r="I916" s="218"/>
      <c r="K916" s="271"/>
      <c r="L916" s="217"/>
      <c r="M916" s="217"/>
    </row>
    <row r="917">
      <c r="A917" s="1"/>
      <c r="F917" s="217"/>
      <c r="G917" s="217"/>
      <c r="H917" s="217"/>
      <c r="I917" s="218"/>
      <c r="K917" s="271"/>
      <c r="L917" s="217"/>
      <c r="M917" s="217"/>
    </row>
    <row r="918">
      <c r="A918" s="1"/>
      <c r="F918" s="217"/>
      <c r="G918" s="217"/>
      <c r="H918" s="217"/>
      <c r="I918" s="218"/>
      <c r="K918" s="271"/>
      <c r="L918" s="217"/>
      <c r="M918" s="217"/>
    </row>
    <row r="919">
      <c r="A919" s="1"/>
      <c r="F919" s="217"/>
      <c r="G919" s="217"/>
      <c r="H919" s="217"/>
      <c r="I919" s="218"/>
      <c r="K919" s="271"/>
      <c r="L919" s="217"/>
      <c r="M919" s="217"/>
    </row>
    <row r="920">
      <c r="A920" s="1"/>
      <c r="F920" s="217"/>
      <c r="G920" s="217"/>
      <c r="H920" s="217"/>
      <c r="I920" s="218"/>
      <c r="K920" s="271"/>
      <c r="L920" s="217"/>
      <c r="M920" s="217"/>
    </row>
    <row r="921">
      <c r="A921" s="1"/>
      <c r="F921" s="217"/>
      <c r="G921" s="217"/>
      <c r="H921" s="217"/>
      <c r="I921" s="218"/>
      <c r="K921" s="271"/>
      <c r="L921" s="217"/>
      <c r="M921" s="217"/>
    </row>
    <row r="922">
      <c r="A922" s="1"/>
      <c r="F922" s="217"/>
      <c r="G922" s="217"/>
      <c r="H922" s="217"/>
      <c r="I922" s="218"/>
      <c r="K922" s="271"/>
      <c r="L922" s="217"/>
      <c r="M922" s="217"/>
    </row>
    <row r="923">
      <c r="A923" s="1"/>
      <c r="F923" s="217"/>
      <c r="G923" s="217"/>
      <c r="H923" s="217"/>
      <c r="I923" s="218"/>
      <c r="K923" s="271"/>
      <c r="L923" s="217"/>
      <c r="M923" s="217"/>
    </row>
    <row r="924">
      <c r="A924" s="1"/>
      <c r="F924" s="217"/>
      <c r="G924" s="217"/>
      <c r="H924" s="217"/>
      <c r="I924" s="218"/>
      <c r="K924" s="271"/>
      <c r="L924" s="217"/>
      <c r="M924" s="217"/>
    </row>
    <row r="925">
      <c r="A925" s="1"/>
      <c r="F925" s="217"/>
      <c r="G925" s="217"/>
      <c r="H925" s="217"/>
      <c r="I925" s="218"/>
      <c r="K925" s="271"/>
      <c r="L925" s="217"/>
      <c r="M925" s="217"/>
    </row>
    <row r="926">
      <c r="A926" s="1"/>
      <c r="F926" s="217"/>
      <c r="G926" s="217"/>
      <c r="H926" s="217"/>
      <c r="I926" s="218"/>
      <c r="K926" s="271"/>
      <c r="L926" s="217"/>
      <c r="M926" s="217"/>
    </row>
    <row r="927">
      <c r="A927" s="1"/>
      <c r="F927" s="217"/>
      <c r="G927" s="217"/>
      <c r="H927" s="217"/>
      <c r="I927" s="218"/>
      <c r="K927" s="271"/>
      <c r="L927" s="217"/>
      <c r="M927" s="217"/>
    </row>
    <row r="928">
      <c r="A928" s="1"/>
      <c r="F928" s="217"/>
      <c r="G928" s="217"/>
      <c r="H928" s="217"/>
      <c r="I928" s="218"/>
      <c r="K928" s="271"/>
      <c r="L928" s="217"/>
      <c r="M928" s="217"/>
    </row>
    <row r="929">
      <c r="A929" s="1"/>
      <c r="F929" s="217"/>
      <c r="G929" s="217"/>
      <c r="H929" s="217"/>
      <c r="I929" s="218"/>
      <c r="K929" s="271"/>
      <c r="L929" s="217"/>
      <c r="M929" s="217"/>
    </row>
    <row r="930">
      <c r="A930" s="1"/>
      <c r="F930" s="217"/>
      <c r="G930" s="217"/>
      <c r="H930" s="217"/>
      <c r="I930" s="218"/>
      <c r="K930" s="271"/>
      <c r="L930" s="217"/>
      <c r="M930" s="217"/>
    </row>
    <row r="931">
      <c r="A931" s="1"/>
      <c r="F931" s="217"/>
      <c r="G931" s="217"/>
      <c r="H931" s="217"/>
      <c r="I931" s="218"/>
      <c r="K931" s="271"/>
      <c r="L931" s="217"/>
      <c r="M931" s="217"/>
    </row>
    <row r="932">
      <c r="A932" s="1"/>
      <c r="F932" s="217"/>
      <c r="G932" s="217"/>
      <c r="H932" s="217"/>
      <c r="I932" s="218"/>
      <c r="K932" s="271"/>
      <c r="L932" s="217"/>
      <c r="M932" s="217"/>
    </row>
    <row r="933">
      <c r="A933" s="1"/>
      <c r="F933" s="217"/>
      <c r="G933" s="217"/>
      <c r="H933" s="217"/>
      <c r="I933" s="218"/>
      <c r="K933" s="271"/>
      <c r="L933" s="217"/>
      <c r="M933" s="217"/>
    </row>
    <row r="934">
      <c r="A934" s="1"/>
      <c r="F934" s="217"/>
      <c r="G934" s="217"/>
      <c r="H934" s="217"/>
      <c r="I934" s="218"/>
      <c r="K934" s="271"/>
      <c r="L934" s="217"/>
      <c r="M934" s="217"/>
    </row>
    <row r="935">
      <c r="A935" s="1"/>
      <c r="F935" s="217"/>
      <c r="G935" s="217"/>
      <c r="H935" s="217"/>
      <c r="I935" s="218"/>
      <c r="K935" s="271"/>
      <c r="L935" s="217"/>
      <c r="M935" s="217"/>
    </row>
    <row r="936">
      <c r="A936" s="1"/>
      <c r="F936" s="217"/>
      <c r="G936" s="217"/>
      <c r="H936" s="217"/>
      <c r="I936" s="218"/>
      <c r="K936" s="271"/>
      <c r="L936" s="217"/>
      <c r="M936" s="217"/>
    </row>
    <row r="937">
      <c r="A937" s="1"/>
      <c r="F937" s="217"/>
      <c r="G937" s="217"/>
      <c r="H937" s="217"/>
      <c r="I937" s="218"/>
      <c r="K937" s="271"/>
      <c r="L937" s="217"/>
      <c r="M937" s="217"/>
    </row>
    <row r="938">
      <c r="A938" s="1"/>
      <c r="F938" s="217"/>
      <c r="G938" s="217"/>
      <c r="H938" s="217"/>
      <c r="I938" s="218"/>
      <c r="K938" s="271"/>
      <c r="L938" s="217"/>
      <c r="M938" s="217"/>
    </row>
    <row r="939">
      <c r="A939" s="1"/>
      <c r="F939" s="217"/>
      <c r="G939" s="217"/>
      <c r="H939" s="217"/>
      <c r="I939" s="218"/>
      <c r="K939" s="271"/>
      <c r="L939" s="217"/>
      <c r="M939" s="217"/>
    </row>
    <row r="940">
      <c r="A940" s="1"/>
      <c r="F940" s="217"/>
      <c r="G940" s="217"/>
      <c r="H940" s="217"/>
      <c r="I940" s="218"/>
      <c r="K940" s="271"/>
      <c r="L940" s="217"/>
      <c r="M940" s="217"/>
    </row>
    <row r="941">
      <c r="A941" s="1"/>
      <c r="F941" s="217"/>
      <c r="G941" s="217"/>
      <c r="H941" s="217"/>
      <c r="I941" s="218"/>
      <c r="K941" s="271"/>
      <c r="L941" s="217"/>
      <c r="M941" s="217"/>
    </row>
    <row r="942">
      <c r="A942" s="1"/>
      <c r="F942" s="217"/>
      <c r="G942" s="217"/>
      <c r="H942" s="217"/>
      <c r="I942" s="218"/>
      <c r="K942" s="271"/>
      <c r="L942" s="217"/>
      <c r="M942" s="217"/>
    </row>
    <row r="943">
      <c r="A943" s="1"/>
      <c r="F943" s="217"/>
      <c r="G943" s="217"/>
      <c r="H943" s="217"/>
      <c r="I943" s="218"/>
      <c r="K943" s="271"/>
      <c r="L943" s="217"/>
      <c r="M943" s="217"/>
    </row>
    <row r="944">
      <c r="A944" s="1"/>
      <c r="F944" s="217"/>
      <c r="G944" s="217"/>
      <c r="H944" s="217"/>
      <c r="I944" s="218"/>
      <c r="K944" s="271"/>
      <c r="L944" s="217"/>
      <c r="M944" s="217"/>
    </row>
    <row r="945">
      <c r="A945" s="1"/>
      <c r="F945" s="217"/>
      <c r="G945" s="217"/>
      <c r="H945" s="217"/>
      <c r="I945" s="218"/>
      <c r="K945" s="271"/>
      <c r="L945" s="217"/>
      <c r="M945" s="217"/>
    </row>
    <row r="946">
      <c r="A946" s="1"/>
      <c r="F946" s="217"/>
      <c r="G946" s="217"/>
      <c r="H946" s="217"/>
      <c r="I946" s="218"/>
      <c r="K946" s="271"/>
      <c r="L946" s="217"/>
      <c r="M946" s="217"/>
    </row>
    <row r="947">
      <c r="A947" s="1"/>
      <c r="F947" s="217"/>
      <c r="G947" s="217"/>
      <c r="H947" s="217"/>
      <c r="I947" s="218"/>
      <c r="K947" s="271"/>
      <c r="L947" s="217"/>
      <c r="M947" s="217"/>
    </row>
    <row r="948">
      <c r="A948" s="1"/>
      <c r="F948" s="217"/>
      <c r="G948" s="217"/>
      <c r="H948" s="217"/>
      <c r="I948" s="218"/>
      <c r="K948" s="271"/>
      <c r="L948" s="217"/>
      <c r="M948" s="217"/>
    </row>
    <row r="949">
      <c r="A949" s="1"/>
      <c r="F949" s="217"/>
      <c r="G949" s="217"/>
      <c r="H949" s="217"/>
      <c r="I949" s="218"/>
      <c r="K949" s="271"/>
      <c r="L949" s="217"/>
      <c r="M949" s="217"/>
    </row>
    <row r="950">
      <c r="A950" s="1"/>
      <c r="F950" s="217"/>
      <c r="G950" s="217"/>
      <c r="H950" s="217"/>
      <c r="I950" s="218"/>
      <c r="K950" s="271"/>
      <c r="L950" s="217"/>
      <c r="M950" s="217"/>
    </row>
    <row r="951">
      <c r="A951" s="1"/>
      <c r="F951" s="217"/>
      <c r="G951" s="217"/>
      <c r="H951" s="217"/>
      <c r="I951" s="218"/>
      <c r="K951" s="271"/>
      <c r="L951" s="217"/>
      <c r="M951" s="217"/>
    </row>
    <row r="952">
      <c r="A952" s="1"/>
      <c r="F952" s="217"/>
      <c r="G952" s="217"/>
      <c r="H952" s="217"/>
      <c r="I952" s="218"/>
      <c r="K952" s="271"/>
      <c r="L952" s="217"/>
      <c r="M952" s="217"/>
    </row>
    <row r="953">
      <c r="A953" s="1"/>
      <c r="F953" s="217"/>
      <c r="G953" s="217"/>
      <c r="H953" s="217"/>
      <c r="I953" s="218"/>
      <c r="K953" s="271"/>
      <c r="L953" s="217"/>
      <c r="M953" s="217"/>
    </row>
    <row r="954">
      <c r="A954" s="1"/>
      <c r="F954" s="217"/>
      <c r="G954" s="217"/>
      <c r="H954" s="217"/>
      <c r="I954" s="218"/>
      <c r="K954" s="271"/>
      <c r="L954" s="217"/>
      <c r="M954" s="217"/>
    </row>
    <row r="955">
      <c r="A955" s="1"/>
      <c r="F955" s="217"/>
      <c r="G955" s="217"/>
      <c r="H955" s="217"/>
      <c r="I955" s="218"/>
      <c r="K955" s="271"/>
      <c r="L955" s="217"/>
      <c r="M955" s="217"/>
    </row>
    <row r="956">
      <c r="A956" s="1"/>
      <c r="F956" s="217"/>
      <c r="G956" s="217"/>
      <c r="H956" s="217"/>
      <c r="I956" s="218"/>
      <c r="K956" s="271"/>
      <c r="L956" s="217"/>
      <c r="M956" s="217"/>
    </row>
    <row r="957">
      <c r="F957" s="217"/>
      <c r="G957" s="217"/>
      <c r="H957" s="217"/>
      <c r="I957" s="218"/>
      <c r="K957" s="271"/>
      <c r="L957" s="217"/>
      <c r="M957" s="217"/>
    </row>
    <row r="958">
      <c r="F958" s="217"/>
      <c r="G958" s="217"/>
      <c r="H958" s="217"/>
      <c r="I958" s="218"/>
      <c r="K958" s="271"/>
      <c r="L958" s="217"/>
      <c r="M958" s="217"/>
    </row>
    <row r="959">
      <c r="F959" s="217"/>
      <c r="G959" s="217"/>
      <c r="H959" s="217"/>
      <c r="I959" s="218"/>
      <c r="K959" s="271"/>
      <c r="L959" s="217"/>
      <c r="M959" s="217"/>
    </row>
    <row r="960">
      <c r="F960" s="217"/>
      <c r="G960" s="217"/>
      <c r="H960" s="217"/>
      <c r="I960" s="218"/>
      <c r="K960" s="271"/>
      <c r="L960" s="217"/>
      <c r="M960" s="217"/>
    </row>
    <row r="961">
      <c r="F961" s="217"/>
      <c r="G961" s="217"/>
      <c r="H961" s="217"/>
      <c r="I961" s="218"/>
      <c r="K961" s="271"/>
      <c r="L961" s="217"/>
      <c r="M961" s="217"/>
    </row>
    <row r="962">
      <c r="F962" s="217"/>
      <c r="G962" s="217"/>
      <c r="H962" s="217"/>
      <c r="I962" s="218"/>
      <c r="K962" s="271"/>
      <c r="L962" s="217"/>
      <c r="M962" s="217"/>
    </row>
    <row r="963">
      <c r="F963" s="217"/>
      <c r="G963" s="217"/>
      <c r="H963" s="217"/>
      <c r="I963" s="218"/>
      <c r="K963" s="271"/>
      <c r="L963" s="217"/>
      <c r="M963" s="217"/>
    </row>
    <row r="964">
      <c r="F964" s="217"/>
      <c r="G964" s="217"/>
      <c r="H964" s="217"/>
      <c r="I964" s="218"/>
      <c r="K964" s="271"/>
      <c r="L964" s="217"/>
      <c r="M964" s="217"/>
    </row>
    <row r="965">
      <c r="F965" s="217"/>
      <c r="G965" s="217"/>
      <c r="H965" s="217"/>
      <c r="I965" s="218"/>
      <c r="K965" s="271"/>
      <c r="L965" s="217"/>
      <c r="M965" s="217"/>
    </row>
    <row r="966">
      <c r="F966" s="217"/>
      <c r="G966" s="217"/>
      <c r="H966" s="217"/>
      <c r="I966" s="218"/>
      <c r="K966" s="271"/>
      <c r="L966" s="217"/>
      <c r="M966" s="217"/>
    </row>
    <row r="967">
      <c r="F967" s="217"/>
      <c r="G967" s="217"/>
      <c r="H967" s="217"/>
      <c r="I967" s="218"/>
      <c r="K967" s="271"/>
      <c r="L967" s="217"/>
      <c r="M967" s="217"/>
    </row>
    <row r="968">
      <c r="F968" s="217"/>
      <c r="G968" s="217"/>
      <c r="H968" s="217"/>
      <c r="I968" s="218"/>
      <c r="K968" s="271"/>
      <c r="L968" s="217"/>
      <c r="M968" s="217"/>
    </row>
    <row r="969">
      <c r="F969" s="217"/>
      <c r="G969" s="217"/>
      <c r="H969" s="217"/>
      <c r="I969" s="218"/>
      <c r="K969" s="271"/>
      <c r="L969" s="217"/>
      <c r="M969" s="217"/>
    </row>
    <row r="970">
      <c r="F970" s="217"/>
      <c r="G970" s="217"/>
      <c r="H970" s="217"/>
      <c r="I970" s="218"/>
      <c r="K970" s="271"/>
      <c r="L970" s="217"/>
      <c r="M970" s="217"/>
    </row>
    <row r="971">
      <c r="F971" s="217"/>
      <c r="G971" s="217"/>
      <c r="H971" s="217"/>
      <c r="I971" s="218"/>
      <c r="K971" s="271"/>
      <c r="L971" s="217"/>
      <c r="M971" s="217"/>
    </row>
    <row r="972">
      <c r="F972" s="217"/>
      <c r="G972" s="217"/>
      <c r="H972" s="217"/>
      <c r="I972" s="218"/>
      <c r="K972" s="271"/>
      <c r="L972" s="217"/>
      <c r="M972" s="217"/>
    </row>
    <row r="973">
      <c r="F973" s="217"/>
      <c r="G973" s="217"/>
      <c r="H973" s="217"/>
      <c r="I973" s="218"/>
      <c r="K973" s="271"/>
      <c r="L973" s="217"/>
      <c r="M973" s="217"/>
    </row>
    <row r="974">
      <c r="F974" s="217"/>
      <c r="G974" s="217"/>
      <c r="H974" s="217"/>
      <c r="I974" s="218"/>
      <c r="K974" s="271"/>
      <c r="L974" s="217"/>
      <c r="M974" s="217"/>
    </row>
    <row r="975">
      <c r="F975" s="217"/>
      <c r="G975" s="217"/>
      <c r="H975" s="217"/>
      <c r="I975" s="218"/>
      <c r="K975" s="271"/>
      <c r="L975" s="217"/>
      <c r="M975" s="217"/>
    </row>
    <row r="976">
      <c r="F976" s="217"/>
      <c r="G976" s="217"/>
      <c r="H976" s="217"/>
      <c r="I976" s="218"/>
      <c r="K976" s="271"/>
      <c r="L976" s="217"/>
      <c r="M976" s="217"/>
    </row>
    <row r="977">
      <c r="F977" s="217"/>
      <c r="G977" s="217"/>
      <c r="H977" s="217"/>
      <c r="I977" s="218"/>
      <c r="K977" s="271"/>
      <c r="L977" s="217"/>
      <c r="M977" s="217"/>
    </row>
    <row r="978">
      <c r="F978" s="217"/>
      <c r="G978" s="217"/>
      <c r="H978" s="217"/>
      <c r="I978" s="218"/>
      <c r="K978" s="271"/>
      <c r="L978" s="217"/>
      <c r="M978" s="217"/>
    </row>
    <row r="979">
      <c r="F979" s="217"/>
      <c r="G979" s="217"/>
      <c r="H979" s="217"/>
      <c r="I979" s="218"/>
      <c r="K979" s="271"/>
      <c r="L979" s="217"/>
      <c r="M979" s="217"/>
    </row>
    <row r="980">
      <c r="F980" s="217"/>
      <c r="G980" s="217"/>
      <c r="H980" s="217"/>
      <c r="I980" s="218"/>
      <c r="K980" s="271"/>
      <c r="L980" s="217"/>
      <c r="M980" s="217"/>
    </row>
    <row r="981">
      <c r="F981" s="217"/>
      <c r="G981" s="217"/>
      <c r="H981" s="217"/>
      <c r="I981" s="218"/>
      <c r="K981" s="271"/>
      <c r="L981" s="217"/>
      <c r="M981" s="217"/>
    </row>
    <row r="982">
      <c r="F982" s="217"/>
      <c r="G982" s="217"/>
      <c r="H982" s="217"/>
      <c r="I982" s="218"/>
      <c r="K982" s="271"/>
      <c r="L982" s="217"/>
      <c r="M982" s="217"/>
    </row>
    <row r="983">
      <c r="F983" s="217"/>
      <c r="G983" s="217"/>
      <c r="H983" s="217"/>
      <c r="I983" s="218"/>
      <c r="K983" s="271"/>
      <c r="L983" s="217"/>
      <c r="M983" s="217"/>
    </row>
    <row r="984">
      <c r="F984" s="217"/>
      <c r="G984" s="217"/>
      <c r="H984" s="217"/>
      <c r="I984" s="218"/>
      <c r="K984" s="271"/>
      <c r="L984" s="217"/>
      <c r="M984" s="217"/>
    </row>
    <row r="985">
      <c r="F985" s="217"/>
      <c r="G985" s="217"/>
      <c r="H985" s="217"/>
      <c r="I985" s="218"/>
      <c r="K985" s="271"/>
      <c r="L985" s="217"/>
      <c r="M985" s="217"/>
    </row>
    <row r="986">
      <c r="F986" s="217"/>
      <c r="G986" s="217"/>
      <c r="H986" s="217"/>
      <c r="I986" s="218"/>
      <c r="K986" s="271"/>
      <c r="L986" s="217"/>
      <c r="M986" s="217"/>
    </row>
    <row r="987">
      <c r="F987" s="217"/>
      <c r="G987" s="217"/>
      <c r="H987" s="217"/>
      <c r="I987" s="218"/>
      <c r="K987" s="271"/>
      <c r="L987" s="217"/>
      <c r="M987" s="217"/>
    </row>
    <row r="988">
      <c r="F988" s="217"/>
      <c r="G988" s="217"/>
      <c r="H988" s="217"/>
      <c r="I988" s="218"/>
      <c r="K988" s="271"/>
      <c r="L988" s="217"/>
      <c r="M988" s="217"/>
    </row>
    <row r="989">
      <c r="F989" s="217"/>
      <c r="G989" s="217"/>
      <c r="H989" s="217"/>
      <c r="I989" s="218"/>
      <c r="K989" s="271"/>
      <c r="L989" s="217"/>
      <c r="M989" s="217"/>
    </row>
    <row r="990">
      <c r="F990" s="217"/>
      <c r="G990" s="217"/>
      <c r="H990" s="217"/>
      <c r="I990" s="218"/>
      <c r="K990" s="271"/>
      <c r="L990" s="217"/>
      <c r="M990" s="217"/>
    </row>
    <row r="991">
      <c r="F991" s="217"/>
      <c r="G991" s="217"/>
      <c r="H991" s="217"/>
      <c r="I991" s="218"/>
      <c r="K991" s="271"/>
      <c r="L991" s="217"/>
      <c r="M991" s="217"/>
    </row>
    <row r="992">
      <c r="F992" s="217"/>
      <c r="G992" s="217"/>
      <c r="H992" s="217"/>
      <c r="I992" s="218"/>
      <c r="K992" s="271"/>
      <c r="L992" s="217"/>
      <c r="M992" s="217"/>
    </row>
    <row r="993">
      <c r="F993" s="217"/>
      <c r="G993" s="217"/>
      <c r="H993" s="217"/>
      <c r="I993" s="218"/>
      <c r="K993" s="271"/>
      <c r="L993" s="217"/>
      <c r="M993" s="217"/>
    </row>
    <row r="994">
      <c r="F994" s="217"/>
      <c r="G994" s="217"/>
      <c r="H994" s="217"/>
      <c r="I994" s="218"/>
      <c r="K994" s="271"/>
      <c r="L994" s="217"/>
      <c r="M994" s="217"/>
    </row>
    <row r="995">
      <c r="F995" s="217"/>
      <c r="G995" s="217"/>
      <c r="H995" s="217"/>
      <c r="I995" s="218"/>
      <c r="K995" s="271"/>
      <c r="L995" s="217"/>
      <c r="M995" s="217"/>
    </row>
    <row r="996">
      <c r="F996" s="217"/>
      <c r="G996" s="217"/>
      <c r="H996" s="217"/>
      <c r="I996" s="218"/>
      <c r="K996" s="271"/>
      <c r="L996" s="217"/>
      <c r="M996" s="217"/>
    </row>
    <row r="997">
      <c r="F997" s="217"/>
      <c r="G997" s="217"/>
      <c r="H997" s="217"/>
      <c r="I997" s="218"/>
      <c r="K997" s="271"/>
      <c r="L997" s="217"/>
      <c r="M997" s="217"/>
    </row>
    <row r="998">
      <c r="F998" s="217"/>
      <c r="G998" s="217"/>
      <c r="H998" s="217"/>
      <c r="I998" s="218"/>
      <c r="K998" s="271"/>
      <c r="L998" s="217"/>
      <c r="M998" s="217"/>
    </row>
    <row r="999">
      <c r="F999" s="217"/>
      <c r="G999" s="217"/>
      <c r="H999" s="217"/>
      <c r="I999" s="218"/>
      <c r="K999" s="271"/>
      <c r="L999" s="217"/>
      <c r="M999" s="217"/>
    </row>
    <row r="1000">
      <c r="F1000" s="217"/>
      <c r="G1000" s="217"/>
      <c r="H1000" s="217"/>
      <c r="I1000" s="218"/>
      <c r="K1000" s="271"/>
      <c r="L1000" s="217"/>
      <c r="M1000" s="217"/>
    </row>
    <row r="1001">
      <c r="F1001" s="217"/>
      <c r="G1001" s="217"/>
      <c r="H1001" s="217"/>
      <c r="I1001" s="218"/>
      <c r="K1001" s="271"/>
      <c r="L1001" s="217"/>
      <c r="M1001" s="217"/>
    </row>
    <row r="1002">
      <c r="F1002" s="217"/>
      <c r="G1002" s="217"/>
      <c r="H1002" s="217"/>
      <c r="I1002" s="218"/>
      <c r="K1002" s="271"/>
      <c r="L1002" s="217"/>
      <c r="M1002" s="217"/>
    </row>
    <row r="1003">
      <c r="F1003" s="217"/>
      <c r="G1003" s="217"/>
      <c r="H1003" s="217"/>
      <c r="I1003" s="218"/>
      <c r="K1003" s="271"/>
      <c r="L1003" s="217"/>
      <c r="M1003" s="217"/>
    </row>
    <row r="1004">
      <c r="F1004" s="217"/>
      <c r="G1004" s="217"/>
      <c r="H1004" s="217"/>
      <c r="I1004" s="218"/>
      <c r="K1004" s="271"/>
      <c r="L1004" s="217"/>
      <c r="M1004" s="217"/>
    </row>
    <row r="1005">
      <c r="F1005" s="217"/>
      <c r="G1005" s="217"/>
      <c r="H1005" s="217"/>
      <c r="I1005" s="218"/>
      <c r="K1005" s="271"/>
      <c r="L1005" s="217"/>
      <c r="M1005" s="217"/>
    </row>
    <row r="1006">
      <c r="F1006" s="217"/>
      <c r="G1006" s="217"/>
      <c r="H1006" s="217"/>
      <c r="I1006" s="218"/>
      <c r="K1006" s="271"/>
      <c r="L1006" s="217"/>
      <c r="M1006" s="217"/>
    </row>
    <row r="1007">
      <c r="F1007" s="217"/>
      <c r="G1007" s="217"/>
      <c r="H1007" s="217"/>
      <c r="I1007" s="218"/>
      <c r="K1007" s="271"/>
      <c r="L1007" s="217"/>
      <c r="M1007" s="217"/>
    </row>
    <row r="1008">
      <c r="F1008" s="217"/>
      <c r="G1008" s="217"/>
      <c r="H1008" s="217"/>
      <c r="I1008" s="218"/>
      <c r="K1008" s="271"/>
      <c r="L1008" s="217"/>
      <c r="M1008" s="217"/>
    </row>
    <row r="1009">
      <c r="F1009" s="217"/>
      <c r="G1009" s="217"/>
      <c r="H1009" s="217"/>
      <c r="I1009" s="218"/>
      <c r="K1009" s="271"/>
      <c r="L1009" s="217"/>
      <c r="M1009" s="217"/>
    </row>
    <row r="1010">
      <c r="F1010" s="217"/>
      <c r="G1010" s="217"/>
      <c r="H1010" s="217"/>
      <c r="I1010" s="218"/>
      <c r="K1010" s="271"/>
      <c r="L1010" s="217"/>
      <c r="M1010" s="217"/>
    </row>
  </sheetData>
  <mergeCells count="6">
    <mergeCell ref="E1:G1"/>
    <mergeCell ref="J1:M1"/>
    <mergeCell ref="F2:F3"/>
    <mergeCell ref="G2:G3"/>
    <mergeCell ref="L2:L3"/>
    <mergeCell ref="M2:M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